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/>
  <bookViews>
    <workbookView xWindow="9885" yWindow="30" windowWidth="9900" windowHeight="7560" tabRatio="829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  <sheet name="Sheet1" sheetId="35" r:id="rId7"/>
  </sheets>
  <externalReferences>
    <externalReference r:id="rId8"/>
  </externalReference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'１３地区別人口と世帯数'!$A$1:$K$46</definedName>
    <definedName name="_xlnm.Print_Area" localSheetId="4">前月中の１３地区別人口動態!$A$1:$N$23</definedName>
    <definedName name="_xlnm.Print_Area" localSheetId="1">町丁字別人口と世帯数!$A$1:$K$112</definedName>
    <definedName name="_xlnm.Print_Area" localSheetId="3">年齢別人口!$A$1:$H$75</definedName>
    <definedName name="月報">"グラフ 1"</definedName>
  </definedNames>
  <calcPr calcId="145621"/>
</workbook>
</file>

<file path=xl/calcChain.xml><?xml version="1.0" encoding="utf-8"?>
<calcChain xmlns="http://schemas.openxmlformats.org/spreadsheetml/2006/main">
  <c r="F63" i="32" l="1"/>
  <c r="F62" i="32"/>
  <c r="F61" i="32"/>
  <c r="F60" i="32"/>
  <c r="F59" i="32"/>
  <c r="H58" i="32"/>
  <c r="G58" i="32"/>
  <c r="F58" i="32"/>
  <c r="F57" i="32"/>
  <c r="F56" i="32"/>
  <c r="F55" i="32"/>
  <c r="F54" i="32"/>
  <c r="F53" i="32"/>
  <c r="H52" i="32"/>
  <c r="G52" i="32"/>
  <c r="F52" i="32" s="1"/>
  <c r="F51" i="32"/>
  <c r="F50" i="32"/>
  <c r="F49" i="32"/>
  <c r="F48" i="32"/>
  <c r="F47" i="32"/>
  <c r="H46" i="32"/>
  <c r="G46" i="32"/>
  <c r="F46" i="32"/>
  <c r="F45" i="32"/>
  <c r="F44" i="32"/>
  <c r="F43" i="32"/>
  <c r="F42" i="32"/>
  <c r="F41" i="32"/>
  <c r="H40" i="32"/>
  <c r="G40" i="32"/>
  <c r="F40" i="32"/>
  <c r="F39" i="32"/>
  <c r="F38" i="32"/>
  <c r="F37" i="32"/>
  <c r="F36" i="32"/>
  <c r="F35" i="32"/>
  <c r="H34" i="32"/>
  <c r="G34" i="32"/>
  <c r="F34" i="32" s="1"/>
  <c r="F33" i="32"/>
  <c r="F32" i="32"/>
  <c r="F31" i="32"/>
  <c r="F30" i="32"/>
  <c r="F29" i="32"/>
  <c r="H28" i="32"/>
  <c r="G28" i="32"/>
  <c r="F28" i="32"/>
  <c r="F27" i="32"/>
  <c r="F26" i="32"/>
  <c r="F25" i="32"/>
  <c r="F24" i="32"/>
  <c r="F23" i="32"/>
  <c r="H22" i="32"/>
  <c r="G22" i="32"/>
  <c r="F22" i="32"/>
  <c r="F21" i="32"/>
  <c r="F20" i="32"/>
  <c r="F19" i="32"/>
  <c r="F18" i="32"/>
  <c r="F17" i="32"/>
  <c r="H16" i="32"/>
  <c r="G16" i="32"/>
  <c r="F16" i="32" s="1"/>
  <c r="F15" i="32"/>
  <c r="F14" i="32"/>
  <c r="F13" i="32"/>
  <c r="F12" i="32"/>
  <c r="F11" i="32"/>
  <c r="H10" i="32"/>
  <c r="G10" i="32"/>
  <c r="F10" i="32"/>
  <c r="F9" i="32"/>
  <c r="F8" i="32"/>
  <c r="F7" i="32"/>
  <c r="F6" i="32"/>
  <c r="F5" i="32"/>
  <c r="H4" i="32"/>
  <c r="G4" i="32"/>
  <c r="F4" i="32"/>
  <c r="B75" i="32"/>
  <c r="B74" i="32"/>
  <c r="B73" i="32"/>
  <c r="B72" i="32"/>
  <c r="B71" i="32"/>
  <c r="D70" i="32"/>
  <c r="C70" i="32"/>
  <c r="B70" i="32"/>
  <c r="B69" i="32"/>
  <c r="B68" i="32"/>
  <c r="B67" i="32"/>
  <c r="B66" i="32"/>
  <c r="B65" i="32"/>
  <c r="D64" i="32"/>
  <c r="C64" i="32"/>
  <c r="B64" i="32"/>
  <c r="B63" i="32"/>
  <c r="B62" i="32"/>
  <c r="B61" i="32"/>
  <c r="B60" i="32"/>
  <c r="B59" i="32"/>
  <c r="D58" i="32"/>
  <c r="C58" i="32"/>
  <c r="B58" i="32"/>
  <c r="B57" i="32"/>
  <c r="B56" i="32"/>
  <c r="B55" i="32"/>
  <c r="B54" i="32"/>
  <c r="B53" i="32"/>
  <c r="D52" i="32"/>
  <c r="C52" i="32"/>
  <c r="B52" i="32"/>
  <c r="B51" i="32"/>
  <c r="B50" i="32"/>
  <c r="B49" i="32"/>
  <c r="B48" i="32"/>
  <c r="B47" i="32"/>
  <c r="D46" i="32"/>
  <c r="C46" i="32"/>
  <c r="B46" i="32"/>
  <c r="B45" i="32"/>
  <c r="B44" i="32"/>
  <c r="B43" i="32"/>
  <c r="B42" i="32"/>
  <c r="B41" i="32"/>
  <c r="D40" i="32"/>
  <c r="C40" i="32"/>
  <c r="B40" i="32"/>
  <c r="B39" i="32"/>
  <c r="B38" i="32"/>
  <c r="B37" i="32"/>
  <c r="B36" i="32"/>
  <c r="B35" i="32"/>
  <c r="D34" i="32"/>
  <c r="C34" i="32"/>
  <c r="B34" i="32"/>
  <c r="B33" i="32"/>
  <c r="B32" i="32"/>
  <c r="B31" i="32"/>
  <c r="B30" i="32"/>
  <c r="B29" i="32"/>
  <c r="D28" i="32"/>
  <c r="C28" i="32"/>
  <c r="B28" i="32"/>
  <c r="B27" i="32"/>
  <c r="B26" i="32"/>
  <c r="B25" i="32"/>
  <c r="B24" i="32"/>
  <c r="B23" i="32"/>
  <c r="D22" i="32"/>
  <c r="C22" i="32"/>
  <c r="B22" i="32"/>
  <c r="B21" i="32"/>
  <c r="B20" i="32"/>
  <c r="B19" i="32"/>
  <c r="B18" i="32"/>
  <c r="B17" i="32"/>
  <c r="D16" i="32"/>
  <c r="C16" i="32"/>
  <c r="B16" i="32"/>
  <c r="B15" i="32"/>
  <c r="B14" i="32"/>
  <c r="B13" i="32"/>
  <c r="B12" i="32"/>
  <c r="B11" i="32"/>
  <c r="D10" i="32"/>
  <c r="C10" i="32"/>
  <c r="B10" i="32"/>
  <c r="B9" i="32"/>
  <c r="B8" i="32"/>
  <c r="B7" i="32"/>
  <c r="B6" i="32"/>
  <c r="B5" i="32"/>
  <c r="D4" i="32"/>
  <c r="C4" i="32"/>
  <c r="B4" i="32"/>
  <c r="G18" i="31"/>
  <c r="G17" i="31"/>
  <c r="G16" i="31"/>
  <c r="G15" i="31"/>
  <c r="G14" i="31"/>
  <c r="G13" i="31"/>
  <c r="G12" i="31"/>
  <c r="G11" i="31"/>
  <c r="G10" i="31"/>
  <c r="G9" i="31"/>
  <c r="G8" i="31"/>
  <c r="G7" i="31"/>
  <c r="G6" i="31"/>
  <c r="C18" i="31"/>
  <c r="C17" i="31"/>
  <c r="C16" i="31"/>
  <c r="C15" i="31"/>
  <c r="C14" i="31"/>
  <c r="C13" i="31"/>
  <c r="C12" i="31"/>
  <c r="C11" i="31"/>
  <c r="C10" i="31"/>
  <c r="C9" i="31"/>
  <c r="C8" i="31"/>
  <c r="C7" i="31"/>
  <c r="C6" i="31"/>
  <c r="C111" i="30"/>
  <c r="C110" i="30"/>
  <c r="C109" i="30"/>
  <c r="C108" i="30"/>
  <c r="C107" i="30"/>
  <c r="C106" i="30"/>
  <c r="C105" i="30"/>
  <c r="C104" i="30"/>
  <c r="C103" i="30"/>
  <c r="C102" i="30"/>
  <c r="C101" i="30"/>
  <c r="C100" i="30"/>
  <c r="C99" i="30"/>
  <c r="C98" i="30"/>
  <c r="C97" i="30"/>
  <c r="C96" i="30"/>
  <c r="C95" i="30"/>
  <c r="C94" i="30"/>
  <c r="C93" i="30"/>
  <c r="C92" i="30"/>
  <c r="C91" i="30"/>
  <c r="C90" i="30"/>
  <c r="C89" i="30"/>
  <c r="C88" i="30"/>
  <c r="C87" i="30"/>
  <c r="C86" i="30"/>
  <c r="C85" i="30"/>
  <c r="C84" i="30"/>
  <c r="C83" i="30"/>
  <c r="C82" i="30"/>
  <c r="C81" i="30"/>
  <c r="C80" i="30"/>
  <c r="C79" i="30"/>
  <c r="C78" i="30"/>
  <c r="C77" i="30"/>
  <c r="C76" i="30"/>
  <c r="C75" i="30"/>
  <c r="C74" i="30"/>
  <c r="C73" i="30"/>
  <c r="C72" i="30"/>
  <c r="C71" i="30"/>
  <c r="C70" i="30"/>
  <c r="C69" i="30"/>
  <c r="C68" i="30"/>
  <c r="C67" i="30"/>
  <c r="C66" i="30"/>
  <c r="C65" i="30"/>
  <c r="C64" i="30"/>
  <c r="C63" i="30"/>
  <c r="C62" i="30"/>
  <c r="C61" i="30"/>
  <c r="C60" i="30"/>
  <c r="I108" i="30"/>
  <c r="I107" i="30"/>
  <c r="I106" i="30"/>
  <c r="I105" i="30"/>
  <c r="I104" i="30"/>
  <c r="I103" i="30"/>
  <c r="I102" i="30"/>
  <c r="I101" i="30"/>
  <c r="I100" i="30"/>
  <c r="I99" i="30"/>
  <c r="I98" i="30"/>
  <c r="I97" i="30"/>
  <c r="I96" i="30"/>
  <c r="I95" i="30"/>
  <c r="I94" i="30"/>
  <c r="I93" i="30"/>
  <c r="I92" i="30"/>
  <c r="I91" i="30"/>
  <c r="I90" i="30"/>
  <c r="I89" i="30"/>
  <c r="I88" i="30"/>
  <c r="I87" i="30"/>
  <c r="I86" i="30"/>
  <c r="I85" i="30"/>
  <c r="I84" i="30"/>
  <c r="I83" i="30"/>
  <c r="I82" i="30"/>
  <c r="I81" i="30"/>
  <c r="I80" i="30"/>
  <c r="I79" i="30"/>
  <c r="I78" i="30"/>
  <c r="I77" i="30"/>
  <c r="I76" i="30"/>
  <c r="I75" i="30"/>
  <c r="I74" i="30"/>
  <c r="I73" i="30"/>
  <c r="I72" i="30"/>
  <c r="I71" i="30"/>
  <c r="I70" i="30"/>
  <c r="I69" i="30"/>
  <c r="I68" i="30"/>
  <c r="I67" i="30"/>
  <c r="I66" i="30"/>
  <c r="I65" i="30"/>
  <c r="I64" i="30"/>
  <c r="I63" i="30"/>
  <c r="I62" i="30"/>
  <c r="I61" i="30"/>
  <c r="I60" i="30"/>
  <c r="I56" i="30"/>
  <c r="I55" i="30"/>
  <c r="I54" i="30"/>
  <c r="I53" i="30"/>
  <c r="I52" i="30"/>
  <c r="I51" i="30"/>
  <c r="I50" i="30"/>
  <c r="I49" i="30"/>
  <c r="I48" i="30"/>
  <c r="I47" i="30"/>
  <c r="I46" i="30"/>
  <c r="I45" i="30"/>
  <c r="I44" i="30"/>
  <c r="I43" i="30"/>
  <c r="I42" i="30"/>
  <c r="I41" i="30"/>
  <c r="I40" i="30"/>
  <c r="I39" i="30"/>
  <c r="I38" i="30"/>
  <c r="I37" i="30"/>
  <c r="I36" i="30"/>
  <c r="I35" i="30"/>
  <c r="I34" i="30"/>
  <c r="I33" i="30"/>
  <c r="I32" i="30"/>
  <c r="I31" i="30"/>
  <c r="I30" i="30"/>
  <c r="I29" i="30"/>
  <c r="I28" i="30"/>
  <c r="I27" i="30"/>
  <c r="I26" i="30"/>
  <c r="I25" i="30"/>
  <c r="I24" i="30"/>
  <c r="I23" i="30"/>
  <c r="I22" i="30"/>
  <c r="I21" i="30"/>
  <c r="I20" i="30"/>
  <c r="I19" i="30"/>
  <c r="I18" i="30"/>
  <c r="I17" i="30"/>
  <c r="I16" i="30"/>
  <c r="I15" i="30"/>
  <c r="I14" i="30"/>
  <c r="I13" i="30"/>
  <c r="I12" i="30"/>
  <c r="I11" i="30"/>
  <c r="I10" i="30"/>
  <c r="I9" i="30"/>
  <c r="I8" i="30"/>
  <c r="I7" i="30"/>
  <c r="I6" i="30"/>
  <c r="I5" i="30"/>
  <c r="C56" i="30"/>
  <c r="C55" i="30"/>
  <c r="C54" i="30"/>
  <c r="C53" i="30"/>
  <c r="C52" i="30"/>
  <c r="C51" i="30"/>
  <c r="C50" i="30"/>
  <c r="C49" i="30"/>
  <c r="C48" i="30"/>
  <c r="C47" i="30"/>
  <c r="C46" i="30"/>
  <c r="C45" i="30"/>
  <c r="C44" i="30"/>
  <c r="C43" i="30"/>
  <c r="C42" i="30"/>
  <c r="C41" i="30"/>
  <c r="C40" i="30"/>
  <c r="C39" i="30"/>
  <c r="C38" i="30"/>
  <c r="C37" i="30"/>
  <c r="C36" i="30"/>
  <c r="C34" i="30"/>
  <c r="C33" i="30"/>
  <c r="C32" i="30"/>
  <c r="C31" i="30"/>
  <c r="C30" i="30"/>
  <c r="C29" i="30"/>
  <c r="C28" i="30"/>
  <c r="C27" i="30"/>
  <c r="C26" i="30"/>
  <c r="C25" i="30"/>
  <c r="C24" i="30"/>
  <c r="C23" i="30"/>
  <c r="C22" i="30"/>
  <c r="C21" i="30"/>
  <c r="C20" i="30"/>
  <c r="C19" i="30"/>
  <c r="C18" i="30"/>
  <c r="C17" i="30"/>
  <c r="C16" i="30"/>
  <c r="C15" i="30"/>
  <c r="C14" i="30"/>
  <c r="C13" i="30"/>
  <c r="C12" i="30"/>
  <c r="C11" i="30"/>
  <c r="C10" i="30"/>
  <c r="C9" i="30"/>
  <c r="C8" i="30"/>
  <c r="C6" i="30"/>
  <c r="C25" i="2"/>
  <c r="C5" i="30" l="1"/>
  <c r="J25" i="2" l="1"/>
  <c r="I25" i="2"/>
  <c r="G25" i="2"/>
  <c r="H25" i="2" s="1"/>
  <c r="F25" i="2"/>
  <c r="G24" i="2"/>
  <c r="C5" i="2" l="1"/>
  <c r="I5" i="2" s="1"/>
  <c r="C6" i="2"/>
  <c r="G6" i="2" s="1"/>
  <c r="H6" i="2" s="1"/>
  <c r="F6" i="2"/>
  <c r="C7" i="2"/>
  <c r="G7" i="2" s="1"/>
  <c r="H7" i="2" s="1"/>
  <c r="F7" i="2"/>
  <c r="C8" i="2"/>
  <c r="F8" i="2"/>
  <c r="G8" i="2"/>
  <c r="H8" i="2" s="1"/>
  <c r="I8" i="2"/>
  <c r="C9" i="2"/>
  <c r="G9" i="2" s="1"/>
  <c r="H9" i="2" s="1"/>
  <c r="F9" i="2"/>
  <c r="I9" i="2"/>
  <c r="G10" i="2"/>
  <c r="H10" i="2" s="1"/>
  <c r="C11" i="2"/>
  <c r="G11" i="2" s="1"/>
  <c r="H11" i="2" s="1"/>
  <c r="C12" i="2"/>
  <c r="G12" i="2" s="1"/>
  <c r="H12" i="2" s="1"/>
  <c r="F12" i="2"/>
  <c r="C13" i="2"/>
  <c r="I13" i="2" s="1"/>
  <c r="F13" i="2"/>
  <c r="G13" i="2"/>
  <c r="H13" i="2" s="1"/>
  <c r="C14" i="2"/>
  <c r="G14" i="2" s="1"/>
  <c r="H14" i="2" s="1"/>
  <c r="F14" i="2"/>
  <c r="C15" i="2"/>
  <c r="I15" i="2" s="1"/>
  <c r="F15" i="2"/>
  <c r="C16" i="2"/>
  <c r="G16" i="2" s="1"/>
  <c r="H16" i="2" s="1"/>
  <c r="F16" i="2"/>
  <c r="I16" i="2"/>
  <c r="C17" i="2"/>
  <c r="I17" i="2" s="1"/>
  <c r="F17" i="2"/>
  <c r="G15" i="2" l="1"/>
  <c r="H15" i="2" s="1"/>
  <c r="I6" i="2"/>
  <c r="I14" i="2"/>
  <c r="G17" i="2"/>
  <c r="H17" i="2" s="1"/>
  <c r="I12" i="2"/>
  <c r="I7" i="2"/>
  <c r="I11" i="2"/>
  <c r="H20" i="33"/>
  <c r="D20" i="33"/>
  <c r="H19" i="33"/>
  <c r="D19" i="33"/>
  <c r="H18" i="33"/>
  <c r="D18" i="33"/>
  <c r="H17" i="33"/>
  <c r="D17" i="33"/>
  <c r="H16" i="33"/>
  <c r="D16" i="33"/>
  <c r="H15" i="33"/>
  <c r="D15" i="33"/>
  <c r="H14" i="33"/>
  <c r="D14" i="33"/>
  <c r="H13" i="33"/>
  <c r="D13" i="33"/>
  <c r="H12" i="33"/>
  <c r="D12" i="33"/>
  <c r="H11" i="33"/>
  <c r="D11" i="33"/>
  <c r="H10" i="33"/>
  <c r="D10" i="33"/>
  <c r="H9" i="33"/>
  <c r="D9" i="33"/>
  <c r="H8" i="33"/>
  <c r="D8" i="33"/>
  <c r="H7" i="33"/>
  <c r="D7" i="33"/>
  <c r="H6" i="33"/>
  <c r="D6" i="33"/>
  <c r="F75" i="32"/>
  <c r="H72" i="32"/>
  <c r="G72" i="32"/>
  <c r="H73" i="32" l="1"/>
  <c r="H74" i="32"/>
  <c r="G74" i="32"/>
  <c r="G73" i="32"/>
  <c r="G75" i="32"/>
  <c r="H75" i="32"/>
  <c r="F72" i="32"/>
  <c r="H68" i="32" l="1"/>
  <c r="G68" i="32"/>
  <c r="F73" i="32"/>
  <c r="F74" i="32"/>
  <c r="C24" i="2"/>
  <c r="F68" i="32" l="1"/>
  <c r="D8" i="34"/>
  <c r="D14" i="34" l="1"/>
  <c r="D13" i="34"/>
  <c r="D12" i="34"/>
  <c r="D11" i="34"/>
  <c r="D10" i="34"/>
  <c r="D9" i="34"/>
  <c r="D7" i="34"/>
  <c r="D6" i="34"/>
  <c r="D15" i="34"/>
  <c r="J24" i="2" l="1"/>
  <c r="F24" i="2" l="1"/>
  <c r="F18" i="2"/>
  <c r="F19" i="2"/>
  <c r="F20" i="2"/>
  <c r="F21" i="2"/>
  <c r="F22" i="2"/>
  <c r="F23" i="2"/>
  <c r="C18" i="2"/>
  <c r="G18" i="2" s="1"/>
  <c r="H18" i="2" s="1"/>
  <c r="C19" i="2"/>
  <c r="G19" i="2" s="1"/>
  <c r="H19" i="2" s="1"/>
  <c r="C20" i="2"/>
  <c r="C21" i="2"/>
  <c r="G21" i="2" s="1"/>
  <c r="H21" i="2" s="1"/>
  <c r="C22" i="2"/>
  <c r="C23" i="2"/>
  <c r="I23" i="2" s="1"/>
  <c r="G20" i="2" l="1"/>
  <c r="H20" i="2" s="1"/>
  <c r="G22" i="2"/>
  <c r="H22" i="2" s="1"/>
  <c r="H24" i="2"/>
  <c r="I22" i="2"/>
  <c r="I21" i="2"/>
  <c r="G23" i="2"/>
  <c r="H23" i="2" s="1"/>
  <c r="I20" i="2"/>
  <c r="I19" i="2"/>
  <c r="I18" i="2"/>
  <c r="I24" i="2"/>
  <c r="K16" i="31" l="1"/>
  <c r="J16" i="31"/>
  <c r="K18" i="31"/>
  <c r="J18" i="31"/>
  <c r="K8" i="31"/>
  <c r="J8" i="31"/>
  <c r="K11" i="31"/>
  <c r="J11" i="31"/>
  <c r="K7" i="31"/>
  <c r="J7" i="31"/>
  <c r="K12" i="31"/>
  <c r="J12" i="31"/>
  <c r="K17" i="31"/>
  <c r="J17" i="31"/>
  <c r="K9" i="31"/>
  <c r="J9" i="31"/>
  <c r="K13" i="31"/>
  <c r="J13" i="31"/>
  <c r="K10" i="31"/>
  <c r="J10" i="31"/>
  <c r="K15" i="31"/>
  <c r="J15" i="31"/>
  <c r="K6" i="31"/>
  <c r="J6" i="31"/>
  <c r="K14" i="31"/>
  <c r="J14" i="31"/>
  <c r="C21" i="33" l="1"/>
  <c r="F16" i="34" l="1"/>
  <c r="E16" i="34"/>
  <c r="D16" i="34"/>
  <c r="C16" i="34"/>
  <c r="K21" i="33"/>
  <c r="J21" i="33"/>
  <c r="I21" i="33"/>
  <c r="G21" i="33"/>
  <c r="F21" i="33"/>
  <c r="E21" i="33"/>
  <c r="B21" i="33"/>
  <c r="L20" i="33"/>
  <c r="M20" i="33" s="1"/>
  <c r="L19" i="33"/>
  <c r="L18" i="33"/>
  <c r="L17" i="33"/>
  <c r="L16" i="33"/>
  <c r="L15" i="33"/>
  <c r="L14" i="33"/>
  <c r="L13" i="33"/>
  <c r="L12" i="33"/>
  <c r="L11" i="33"/>
  <c r="L10" i="33"/>
  <c r="L9" i="33"/>
  <c r="L8" i="33"/>
  <c r="L7" i="33"/>
  <c r="L6" i="33"/>
  <c r="M12" i="33" l="1"/>
  <c r="N12" i="33" s="1"/>
  <c r="M19" i="33"/>
  <c r="N19" i="33" s="1"/>
  <c r="M13" i="33"/>
  <c r="N13" i="33" s="1"/>
  <c r="M14" i="33"/>
  <c r="N14" i="33" s="1"/>
  <c r="D21" i="33"/>
  <c r="L21" i="33"/>
  <c r="M7" i="33"/>
  <c r="N7" i="33" s="1"/>
  <c r="M11" i="33"/>
  <c r="N11" i="33" s="1"/>
  <c r="M17" i="33"/>
  <c r="N17" i="33" s="1"/>
  <c r="M8" i="33"/>
  <c r="N8" i="33" s="1"/>
  <c r="M16" i="33"/>
  <c r="N16" i="33" s="1"/>
  <c r="M9" i="33"/>
  <c r="N9" i="33" s="1"/>
  <c r="M10" i="33"/>
  <c r="N10" i="33" s="1"/>
  <c r="M18" i="33"/>
  <c r="N18" i="33" s="1"/>
  <c r="M15" i="33"/>
  <c r="N15" i="33" s="1"/>
  <c r="N20" i="33"/>
  <c r="H21" i="33"/>
  <c r="M6" i="33"/>
  <c r="N6" i="33" s="1"/>
  <c r="N21" i="33" l="1"/>
  <c r="M21" i="33"/>
  <c r="I19" i="31"/>
  <c r="H19" i="31"/>
  <c r="F19" i="31"/>
  <c r="E19" i="31"/>
  <c r="D19" i="31"/>
  <c r="B19" i="31"/>
  <c r="G19" i="31"/>
  <c r="C19" i="31"/>
  <c r="I110" i="30"/>
  <c r="J110" i="30"/>
  <c r="K110" i="30"/>
  <c r="H110" i="30"/>
  <c r="J19" i="31" l="1"/>
  <c r="K19" i="31"/>
</calcChain>
</file>

<file path=xl/sharedStrings.xml><?xml version="1.0" encoding="utf-8"?>
<sst xmlns="http://schemas.openxmlformats.org/spreadsheetml/2006/main" count="401" uniqueCount="315">
  <si>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</si>
  <si>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</si>
  <si>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</si>
  <si>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</si>
  <si>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</si>
  <si>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</si>
  <si>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</si>
  <si>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</si>
  <si>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</si>
  <si>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増加世帯</t>
  </si>
  <si>
    <t>増加人口</t>
  </si>
  <si>
    <t>人口増加率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</si>
  <si>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</si>
  <si>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</si>
  <si>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</si>
  <si>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</si>
  <si>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</si>
  <si>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</si>
  <si>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</si>
  <si>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</si>
  <si>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</si>
  <si>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</si>
  <si>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</si>
  <si>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</si>
  <si>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</si>
  <si>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</si>
  <si>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</si>
  <si>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</si>
  <si>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</si>
  <si>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</si>
  <si>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</si>
  <si>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</si>
  <si>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自然増</t>
  </si>
  <si>
    <t>転　　居　　入</t>
  </si>
  <si>
    <t>転　　居　　出</t>
  </si>
  <si>
    <t>社会増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</si>
  <si>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</si>
  <si>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</si>
  <si>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</si>
  <si>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</si>
  <si>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</si>
  <si>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</si>
  <si>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</si>
  <si>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</si>
  <si>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</si>
  <si>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その他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</si>
  <si>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</si>
  <si>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</si>
  <si>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</si>
  <si>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</si>
  <si>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</si>
  <si>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</si>
  <si>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</si>
  <si>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</si>
  <si>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</si>
  <si>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</si>
  <si>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</si>
  <si>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</si>
  <si>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</si>
  <si>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</si>
  <si>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</si>
  <si>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</si>
  <si>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</si>
  <si>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</si>
  <si>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</si>
  <si>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</si>
  <si>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</si>
  <si>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</si>
  <si>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</si>
  <si>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</si>
  <si>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</si>
  <si>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</si>
  <si>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</si>
  <si>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</si>
  <si>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</si>
  <si>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</si>
  <si>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</si>
  <si>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</si>
  <si>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</si>
  <si>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</si>
  <si>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</si>
  <si>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</si>
  <si>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藤沢（南）</t>
  </si>
  <si>
    <t>鵠沼松が岡３丁目</t>
  </si>
  <si>
    <t>藤沢（北）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</si>
  <si>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</si>
  <si>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</si>
  <si>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</si>
  <si>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</si>
  <si>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</si>
  <si>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</si>
  <si>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</si>
  <si>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</si>
  <si>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</si>
  <si>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</si>
  <si>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</si>
  <si>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</si>
  <si>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</si>
  <si>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</si>
  <si>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</si>
  <si>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</si>
  <si>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</si>
  <si>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</si>
  <si>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</si>
  <si>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</si>
  <si>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</si>
  <si>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</si>
  <si>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</si>
  <si>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</si>
  <si>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</si>
  <si>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</si>
  <si>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</si>
  <si>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</si>
  <si>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</si>
  <si>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</si>
  <si>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</si>
  <si>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</si>
  <si>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</si>
  <si>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</si>
  <si>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</si>
  <si>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</si>
  <si>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</si>
  <si>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</si>
  <si>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</si>
  <si>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</si>
  <si>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</si>
  <si>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</si>
  <si>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</si>
  <si>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</si>
  <si>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</si>
  <si>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</si>
  <si>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</si>
  <si>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</si>
  <si>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</si>
  <si>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</si>
  <si>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</si>
  <si>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</si>
  <si>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</si>
  <si>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</si>
  <si>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</si>
  <si>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</si>
  <si>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</si>
  <si>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</si>
  <si>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</si>
  <si>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</si>
  <si>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</si>
  <si>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</si>
  <si>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</si>
  <si>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</si>
  <si>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</si>
  <si>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</si>
  <si>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</si>
  <si>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</si>
  <si>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</si>
  <si>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</si>
  <si>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</si>
  <si>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</si>
  <si>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</si>
  <si>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</si>
  <si>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</si>
  <si>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</si>
  <si>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</si>
  <si>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</si>
  <si>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</si>
  <si>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</si>
  <si>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</si>
  <si>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</si>
  <si>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</si>
  <si>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</si>
  <si>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</si>
  <si>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</si>
  <si>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</si>
  <si>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</si>
  <si>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</si>
  <si>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</si>
  <si>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</si>
  <si>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</si>
  <si>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</si>
  <si>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</si>
  <si>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</si>
  <si>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</si>
  <si>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</si>
  <si>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</si>
  <si>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</si>
  <si>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</si>
  <si>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</si>
  <si>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</si>
  <si>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</si>
  <si>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</si>
  <si>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</si>
  <si>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</si>
  <si>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</si>
  <si>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</si>
  <si>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</si>
  <si>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</si>
  <si>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</si>
  <si>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</si>
  <si>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</si>
  <si>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</si>
  <si>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</si>
  <si>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</si>
  <si>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</si>
  <si>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</si>
  <si>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</si>
  <si>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</si>
  <si>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</si>
  <si>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</si>
  <si>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</si>
  <si>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</si>
  <si>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</si>
  <si>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</si>
  <si>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</si>
  <si>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</si>
  <si>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</si>
  <si>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</si>
  <si>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</si>
  <si>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</si>
  <si>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</si>
  <si>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</si>
  <si>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</si>
  <si>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</si>
  <si>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</si>
  <si>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</si>
  <si>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</si>
  <si>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</si>
  <si>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</si>
  <si>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</si>
  <si>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</si>
  <si>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</si>
  <si>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</si>
  <si>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</si>
  <si>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</si>
  <si>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</si>
  <si>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</si>
  <si>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</si>
  <si>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</si>
  <si>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</si>
  <si>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</si>
  <si>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</si>
  <si>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</si>
  <si>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</si>
  <si>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</si>
  <si>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</si>
  <si>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</si>
  <si>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</si>
  <si>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</si>
  <si>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</si>
  <si>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</si>
  <si>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</si>
  <si>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</si>
  <si>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</si>
  <si>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</si>
  <si>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</si>
  <si>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</si>
  <si>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</si>
  <si>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</si>
  <si>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</si>
  <si>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</si>
  <si>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</si>
  <si>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</si>
  <si>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</si>
  <si>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</si>
  <si>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</si>
  <si>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</si>
  <si>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</si>
  <si>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</si>
  <si>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</si>
  <si>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</si>
  <si>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</si>
  <si>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</si>
  <si>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</si>
  <si>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</si>
  <si>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前回調査（前年）に対する増加</t>
  </si>
  <si>
    <t>藤沢市の人口と世帯数の推移</t>
    <rPh sb="0" eb="3">
      <t>フジサワシ</t>
    </rPh>
    <phoneticPr fontId="5"/>
  </si>
  <si>
    <t>(注)藤沢市の面積は，2014年10月1日付改訂(国土交通省国土地理院公表の面積)により，69.51ｋ㎡から</t>
    <rPh sb="25" eb="27">
      <t>コクド</t>
    </rPh>
    <rPh sb="27" eb="29">
      <t>コウツウ</t>
    </rPh>
    <phoneticPr fontId="5"/>
  </si>
  <si>
    <t>　　69.57ｋ㎡に変更となりました。</t>
    <phoneticPr fontId="5"/>
  </si>
  <si>
    <t>藤沢市の町丁字別人口と世帯</t>
    <rPh sb="0" eb="3">
      <t>フジサワシ</t>
    </rPh>
    <phoneticPr fontId="6"/>
  </si>
  <si>
    <t>高谷</t>
    <phoneticPr fontId="6"/>
  </si>
  <si>
    <t>渡内４丁目</t>
    <phoneticPr fontId="6"/>
  </si>
  <si>
    <t>◆立石4丁目は，世帯数が少ないため秘匿しています。人口と世帯数は，立石3丁目に含んでいます。</t>
    <rPh sb="1" eb="3">
      <t>タテイシ</t>
    </rPh>
    <rPh sb="4" eb="6">
      <t>チョウメ</t>
    </rPh>
    <rPh sb="8" eb="11">
      <t>セタイスウ</t>
    </rPh>
    <rPh sb="12" eb="13">
      <t>スク</t>
    </rPh>
    <rPh sb="17" eb="19">
      <t>ヒトク</t>
    </rPh>
    <rPh sb="25" eb="27">
      <t>ジンコウ</t>
    </rPh>
    <rPh sb="28" eb="31">
      <t>セタイスウ</t>
    </rPh>
    <rPh sb="33" eb="35">
      <t>タテイシ</t>
    </rPh>
    <rPh sb="36" eb="38">
      <t>チョウメ</t>
    </rPh>
    <rPh sb="39" eb="40">
      <t>フク</t>
    </rPh>
    <phoneticPr fontId="6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</si>
  <si>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</si>
  <si>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</si>
  <si>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</si>
  <si>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</si>
  <si>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</si>
  <si>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</si>
  <si>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</si>
  <si>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</si>
  <si>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藤沢市の１３地区別人口と世帯</t>
    <rPh sb="0" eb="3">
      <t>フジサワシ</t>
    </rPh>
    <phoneticPr fontId="2"/>
  </si>
  <si>
    <t>藤沢市の年齢別人口（住民基本台帳による）</t>
    <rPh sb="0" eb="3">
      <t>フジサワシ</t>
    </rPh>
    <phoneticPr fontId="2"/>
  </si>
  <si>
    <t>105～109歳　</t>
  </si>
  <si>
    <t>藤沢市の１３地区別人口動態</t>
    <rPh sb="0" eb="3">
      <t>フジサワシ</t>
    </rPh>
    <phoneticPr fontId="3"/>
  </si>
  <si>
    <t>（注）「他区」は，“その他”を含みます。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</si>
  <si>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</si>
  <si>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中国</t>
  </si>
  <si>
    <t>－</t>
  </si>
  <si>
    <t>...</t>
  </si>
  <si>
    <t>アルゼンチン</t>
  </si>
  <si>
    <t>スリランカ</t>
  </si>
  <si>
    <t>べトナム</t>
  </si>
  <si>
    <t>　　2015年10月1日以降の人口は，平成27年国勢調査結果の確報値によるものです。</t>
    <rPh sb="12" eb="14">
      <t>イコウ</t>
    </rPh>
    <rPh sb="31" eb="33">
      <t>カクホウ</t>
    </rPh>
    <phoneticPr fontId="5"/>
  </si>
  <si>
    <t>※2015年10月から，平成27年国勢調査結果（確報）を基準として集計しています。</t>
    <rPh sb="24" eb="26">
      <t>カクホウ</t>
    </rPh>
    <phoneticPr fontId="6"/>
  </si>
  <si>
    <t>総数</t>
    <rPh sb="0" eb="2">
      <t>ソウスウ</t>
    </rPh>
    <phoneticPr fontId="15"/>
  </si>
  <si>
    <t>男</t>
    <rPh sb="0" eb="1">
      <t>オトコ</t>
    </rPh>
    <phoneticPr fontId="15"/>
  </si>
  <si>
    <t>女</t>
    <rPh sb="0" eb="1">
      <t>オンナ</t>
    </rPh>
    <phoneticPr fontId="15"/>
  </si>
  <si>
    <t>人口</t>
    <rPh sb="0" eb="2">
      <t>ジンコウ</t>
    </rPh>
    <phoneticPr fontId="15"/>
  </si>
  <si>
    <t>X</t>
  </si>
  <si>
    <t>世帯数</t>
    <rPh sb="0" eb="3">
      <t>セタイスウ</t>
    </rPh>
    <phoneticPr fontId="15"/>
  </si>
  <si>
    <t>75歳以上　</t>
    <phoneticPr fontId="15"/>
  </si>
  <si>
    <t>年齢不詳</t>
    <rPh sb="0" eb="4">
      <t>ネンレイフショウ</t>
    </rPh>
    <phoneticPr fontId="15"/>
  </si>
  <si>
    <t>人口と世帯</t>
    <rPh sb="0" eb="2">
      <t>ジンコウ</t>
    </rPh>
    <rPh sb="3" eb="5">
      <t>セタイ</t>
    </rPh>
    <phoneticPr fontId="5"/>
  </si>
  <si>
    <t>月別人口の推移</t>
    <rPh sb="0" eb="2">
      <t>ツキベツ</t>
    </rPh>
    <rPh sb="2" eb="4">
      <t>ジンコウ</t>
    </rPh>
    <rPh sb="5" eb="7">
      <t>スイイ</t>
    </rPh>
    <phoneticPr fontId="5"/>
  </si>
  <si>
    <t>2018.10.1</t>
    <phoneticPr fontId="15"/>
  </si>
  <si>
    <t>2018.10.1</t>
    <phoneticPr fontId="15"/>
  </si>
  <si>
    <t>2018年9月中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</si>
</sst>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.0"/>
  </numFmts>
  <fonts count="20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明朝"/>
      <family val="1"/>
      <charset val="128"/>
    </font>
    <font>
      <b/>
      <sz val="11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</cellStyleXfs>
  <cellXfs count="170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2" borderId="0" xfId="2" applyFont="1" applyFill="1" applyBorder="1"/>
    <xf numFmtId="38" fontId="9" fillId="0" borderId="0" xfId="2" applyFont="1" applyBorder="1"/>
    <xf numFmtId="0" fontId="4" fillId="0" borderId="0" xfId="3" applyFont="1"/>
    <xf numFmtId="3" fontId="12" fillId="0" borderId="6" xfId="0" applyNumberFormat="1" applyFont="1" applyBorder="1"/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12" fillId="0" borderId="6" xfId="0" applyFont="1" applyBorder="1"/>
    <xf numFmtId="0" fontId="12" fillId="0" borderId="1" xfId="0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3" borderId="23" xfId="0" applyNumberFormat="1" applyFont="1" applyFill="1" applyBorder="1" applyAlignment="1">
      <alignment horizontal="right" vertical="center"/>
    </xf>
    <xf numFmtId="38" fontId="4" fillId="0" borderId="20" xfId="2" applyFont="1" applyBorder="1" applyAlignment="1">
      <alignment vertical="center"/>
    </xf>
    <xf numFmtId="38" fontId="4" fillId="0" borderId="20" xfId="2" applyFont="1" applyBorder="1" applyAlignment="1">
      <alignment horizontal="right" vertical="center"/>
    </xf>
    <xf numFmtId="0" fontId="5" fillId="3" borderId="20" xfId="0" applyFont="1" applyFill="1" applyBorder="1" applyAlignment="1">
      <alignment horizontal="center" vertical="center"/>
    </xf>
    <xf numFmtId="176" fontId="4" fillId="0" borderId="20" xfId="1" applyNumberFormat="1" applyFont="1" applyBorder="1" applyAlignment="1">
      <alignment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7" xfId="0" quotePrefix="1" applyFont="1" applyFill="1" applyBorder="1" applyAlignment="1">
      <alignment horizontal="center" vertical="center"/>
    </xf>
    <xf numFmtId="0" fontId="5" fillId="3" borderId="9" xfId="0" quotePrefix="1" applyFont="1" applyFill="1" applyBorder="1" applyAlignment="1">
      <alignment horizontal="center" vertical="center"/>
    </xf>
    <xf numFmtId="177" fontId="4" fillId="0" borderId="20" xfId="2" applyNumberFormat="1" applyFont="1" applyBorder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3" borderId="22" xfId="3" applyFont="1" applyFill="1" applyBorder="1" applyAlignment="1">
      <alignment horizontal="center" vertical="center"/>
    </xf>
    <xf numFmtId="0" fontId="9" fillId="3" borderId="9" xfId="3" applyFont="1" applyFill="1" applyBorder="1" applyAlignment="1">
      <alignment horizontal="center" vertical="center"/>
    </xf>
    <xf numFmtId="0" fontId="9" fillId="3" borderId="20" xfId="3" applyFont="1" applyFill="1" applyBorder="1" applyAlignment="1">
      <alignment horizontal="center" vertical="center"/>
    </xf>
    <xf numFmtId="0" fontId="9" fillId="3" borderId="20" xfId="3" applyFont="1" applyFill="1" applyBorder="1" applyAlignment="1">
      <alignment vertical="center"/>
    </xf>
    <xf numFmtId="3" fontId="9" fillId="0" borderId="20" xfId="3" applyNumberFormat="1" applyFont="1" applyBorder="1" applyAlignment="1">
      <alignment vertical="center"/>
    </xf>
    <xf numFmtId="3" fontId="9" fillId="0" borderId="20" xfId="3" applyNumberFormat="1" applyFont="1" applyBorder="1" applyAlignment="1">
      <alignment horizontal="right" vertical="center"/>
    </xf>
    <xf numFmtId="0" fontId="9" fillId="3" borderId="20" xfId="3" quotePrefix="1" applyFont="1" applyFill="1" applyBorder="1" applyAlignment="1">
      <alignment horizontal="left" vertical="center"/>
    </xf>
    <xf numFmtId="0" fontId="9" fillId="4" borderId="0" xfId="3" quotePrefix="1" applyFont="1" applyFill="1" applyBorder="1" applyAlignment="1">
      <alignment horizontal="left" vertical="center"/>
    </xf>
    <xf numFmtId="3" fontId="9" fillId="0" borderId="0" xfId="3" applyNumberFormat="1" applyFont="1" applyBorder="1" applyAlignment="1">
      <alignment horizontal="center" vertical="center"/>
    </xf>
    <xf numFmtId="0" fontId="9" fillId="4" borderId="0" xfId="3" applyFont="1" applyFill="1" applyBorder="1" applyAlignment="1">
      <alignment vertical="center"/>
    </xf>
    <xf numFmtId="0" fontId="9" fillId="0" borderId="20" xfId="3" applyFont="1" applyFill="1" applyBorder="1" applyAlignment="1">
      <alignment vertical="center"/>
    </xf>
    <xf numFmtId="0" fontId="9" fillId="0" borderId="20" xfId="3" applyFont="1" applyFill="1" applyBorder="1" applyAlignment="1">
      <alignment horizontal="center" vertical="center"/>
    </xf>
    <xf numFmtId="0" fontId="11" fillId="3" borderId="20" xfId="3" applyFont="1" applyFill="1" applyBorder="1" applyAlignment="1">
      <alignment horizontal="center" vertical="center"/>
    </xf>
    <xf numFmtId="38" fontId="9" fillId="0" borderId="20" xfId="2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right" vertical="center"/>
    </xf>
    <xf numFmtId="0" fontId="8" fillId="3" borderId="9" xfId="0" applyFont="1" applyFill="1" applyBorder="1" applyAlignment="1">
      <alignment horizontal="center" vertical="center"/>
    </xf>
    <xf numFmtId="37" fontId="4" fillId="0" borderId="20" xfId="2" applyNumberFormat="1" applyFont="1" applyBorder="1" applyAlignment="1">
      <alignment vertical="center"/>
    </xf>
    <xf numFmtId="37" fontId="4" fillId="0" borderId="20" xfId="2" applyNumberFormat="1" applyFont="1" applyBorder="1" applyAlignment="1">
      <alignment horizontal="right" vertical="center"/>
    </xf>
    <xf numFmtId="3" fontId="4" fillId="0" borderId="20" xfId="2" applyNumberFormat="1" applyFont="1" applyBorder="1" applyAlignment="1">
      <alignment vertical="center"/>
    </xf>
    <xf numFmtId="3" fontId="4" fillId="0" borderId="20" xfId="2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2" fillId="3" borderId="17" xfId="0" quotePrefix="1" applyFont="1" applyFill="1" applyBorder="1" applyAlignment="1">
      <alignment horizontal="center"/>
    </xf>
    <xf numFmtId="0" fontId="12" fillId="3" borderId="18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12" fillId="3" borderId="19" xfId="0" applyFont="1" applyFill="1" applyBorder="1" applyAlignment="1">
      <alignment horizontal="center"/>
    </xf>
    <xf numFmtId="0" fontId="12" fillId="3" borderId="10" xfId="0" quotePrefix="1" applyFont="1" applyFill="1" applyBorder="1" applyAlignment="1">
      <alignment horizontal="left"/>
    </xf>
    <xf numFmtId="0" fontId="12" fillId="3" borderId="10" xfId="0" applyFont="1" applyFill="1" applyBorder="1"/>
    <xf numFmtId="0" fontId="12" fillId="3" borderId="11" xfId="0" applyFont="1" applyFill="1" applyBorder="1"/>
    <xf numFmtId="3" fontId="12" fillId="0" borderId="14" xfId="0" applyNumberFormat="1" applyFont="1" applyBorder="1"/>
    <xf numFmtId="38" fontId="12" fillId="0" borderId="6" xfId="2" applyFont="1" applyBorder="1"/>
    <xf numFmtId="38" fontId="12" fillId="0" borderId="1" xfId="2" applyFont="1" applyBorder="1"/>
    <xf numFmtId="3" fontId="12" fillId="0" borderId="28" xfId="0" applyNumberFormat="1" applyFont="1" applyBorder="1"/>
    <xf numFmtId="3" fontId="12" fillId="0" borderId="29" xfId="0" applyNumberFormat="1" applyFont="1" applyBorder="1"/>
    <xf numFmtId="0" fontId="12" fillId="3" borderId="15" xfId="0" applyFont="1" applyFill="1" applyBorder="1"/>
    <xf numFmtId="3" fontId="12" fillId="0" borderId="16" xfId="0" applyNumberFormat="1" applyFont="1" applyBorder="1"/>
    <xf numFmtId="3" fontId="12" fillId="0" borderId="5" xfId="0" applyNumberFormat="1" applyFont="1" applyBorder="1"/>
    <xf numFmtId="0" fontId="12" fillId="3" borderId="15" xfId="0" quotePrefix="1" applyFont="1" applyFill="1" applyBorder="1" applyAlignment="1">
      <alignment horizontal="left"/>
    </xf>
    <xf numFmtId="3" fontId="12" fillId="0" borderId="2" xfId="0" applyNumberFormat="1" applyFont="1" applyBorder="1"/>
    <xf numFmtId="0" fontId="7" fillId="3" borderId="20" xfId="0" applyFont="1" applyFill="1" applyBorder="1" applyAlignment="1">
      <alignment horizontal="center" vertical="center"/>
    </xf>
    <xf numFmtId="0" fontId="7" fillId="0" borderId="20" xfId="0" applyFont="1" applyBorder="1" applyAlignment="1">
      <alignment vertical="center"/>
    </xf>
    <xf numFmtId="0" fontId="16" fillId="3" borderId="20" xfId="0" applyFont="1" applyFill="1" applyBorder="1" applyAlignment="1">
      <alignment horizontal="center" vertical="center"/>
    </xf>
    <xf numFmtId="38" fontId="16" fillId="0" borderId="20" xfId="2" applyFont="1" applyBorder="1" applyAlignment="1">
      <alignment vertical="center"/>
    </xf>
    <xf numFmtId="38" fontId="16" fillId="0" borderId="20" xfId="2" applyFont="1" applyFill="1" applyBorder="1" applyAlignment="1">
      <alignment vertical="center"/>
    </xf>
    <xf numFmtId="0" fontId="16" fillId="0" borderId="21" xfId="0" applyFont="1" applyFill="1" applyBorder="1" applyAlignment="1">
      <alignment horizontal="center" vertical="center"/>
    </xf>
    <xf numFmtId="38" fontId="16" fillId="0" borderId="21" xfId="2" applyFont="1" applyFill="1" applyBorder="1" applyAlignment="1">
      <alignment vertical="center"/>
    </xf>
    <xf numFmtId="37" fontId="16" fillId="0" borderId="21" xfId="2" applyNumberFormat="1" applyFont="1" applyFill="1" applyBorder="1" applyAlignment="1">
      <alignment vertical="center"/>
    </xf>
    <xf numFmtId="3" fontId="16" fillId="0" borderId="21" xfId="2" applyNumberFormat="1" applyFont="1" applyFill="1" applyBorder="1" applyAlignment="1">
      <alignment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0" xfId="0" quotePrefix="1" applyFont="1" applyFill="1" applyBorder="1" applyAlignment="1">
      <alignment horizontal="center" vertical="center"/>
    </xf>
    <xf numFmtId="38" fontId="5" fillId="0" borderId="20" xfId="2" applyFont="1" applyBorder="1" applyAlignment="1">
      <alignment vertical="center"/>
    </xf>
    <xf numFmtId="3" fontId="9" fillId="0" borderId="21" xfId="3" applyNumberFormat="1" applyFont="1" applyBorder="1" applyAlignment="1">
      <alignment vertical="center"/>
    </xf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5" fillId="3" borderId="22" xfId="0" applyFont="1" applyFill="1" applyBorder="1" applyAlignment="1">
      <alignment horizontal="center" vertical="center"/>
    </xf>
    <xf numFmtId="3" fontId="9" fillId="0" borderId="20" xfId="3" quotePrefix="1" applyNumberFormat="1" applyFont="1" applyBorder="1" applyAlignment="1">
      <alignment horizontal="right" vertical="center"/>
    </xf>
    <xf numFmtId="3" fontId="9" fillId="0" borderId="20" xfId="3" applyNumberFormat="1" applyFont="1" applyFill="1" applyBorder="1" applyAlignment="1">
      <alignment horizontal="right" vertical="center"/>
    </xf>
    <xf numFmtId="3" fontId="17" fillId="0" borderId="30" xfId="3" applyNumberFormat="1" applyFont="1" applyBorder="1" applyAlignment="1">
      <alignment vertical="center"/>
    </xf>
    <xf numFmtId="3" fontId="17" fillId="0" borderId="23" xfId="3" applyNumberFormat="1" applyFont="1" applyBorder="1" applyAlignment="1">
      <alignment horizontal="right" vertical="center"/>
    </xf>
    <xf numFmtId="3" fontId="17" fillId="0" borderId="20" xfId="3" applyNumberFormat="1" applyFont="1" applyBorder="1" applyAlignment="1">
      <alignment horizontal="right" vertical="center"/>
    </xf>
    <xf numFmtId="31" fontId="4" fillId="3" borderId="23" xfId="0" applyNumberFormat="1" applyFont="1" applyFill="1" applyBorder="1" applyAlignment="1">
      <alignment vertical="center"/>
    </xf>
    <xf numFmtId="31" fontId="4" fillId="3" borderId="8" xfId="0" applyNumberFormat="1" applyFont="1" applyFill="1" applyBorder="1" applyAlignment="1">
      <alignment vertical="center"/>
    </xf>
    <xf numFmtId="31" fontId="5" fillId="3" borderId="23" xfId="0" applyNumberFormat="1" applyFont="1" applyFill="1" applyBorder="1" applyAlignment="1">
      <alignment horizontal="right" vertical="center"/>
    </xf>
    <xf numFmtId="3" fontId="18" fillId="0" borderId="0" xfId="0" applyNumberFormat="1" applyFont="1" applyBorder="1"/>
    <xf numFmtId="3" fontId="18" fillId="0" borderId="12" xfId="0" applyNumberFormat="1" applyFont="1" applyBorder="1"/>
    <xf numFmtId="3" fontId="12" fillId="0" borderId="31" xfId="0" applyNumberFormat="1" applyFont="1" applyBorder="1"/>
    <xf numFmtId="38" fontId="12" fillId="0" borderId="0" xfId="2" applyFont="1" applyBorder="1"/>
    <xf numFmtId="38" fontId="12" fillId="0" borderId="6" xfId="2" quotePrefix="1" applyFont="1" applyBorder="1" applyAlignment="1">
      <alignment horizontal="right"/>
    </xf>
    <xf numFmtId="38" fontId="12" fillId="0" borderId="0" xfId="2" applyFont="1" applyBorder="1" applyAlignment="1">
      <alignment horizontal="right"/>
    </xf>
    <xf numFmtId="38" fontId="12" fillId="0" borderId="1" xfId="2" applyFont="1" applyBorder="1" applyAlignment="1">
      <alignment horizontal="right"/>
    </xf>
    <xf numFmtId="38" fontId="19" fillId="0" borderId="20" xfId="2" applyFont="1" applyFill="1" applyBorder="1" applyAlignment="1">
      <alignment vertical="center"/>
    </xf>
    <xf numFmtId="38" fontId="19" fillId="0" borderId="20" xfId="2" applyFont="1" applyBorder="1" applyAlignment="1">
      <alignment vertical="center"/>
    </xf>
    <xf numFmtId="176" fontId="5" fillId="0" borderId="20" xfId="1" applyNumberFormat="1" applyFont="1" applyBorder="1" applyAlignment="1">
      <alignment vertical="center"/>
    </xf>
    <xf numFmtId="177" fontId="5" fillId="0" borderId="20" xfId="2" applyNumberFormat="1" applyFont="1" applyBorder="1" applyAlignment="1">
      <alignment vertical="center"/>
    </xf>
    <xf numFmtId="3" fontId="9" fillId="0" borderId="20" xfId="3" applyNumberFormat="1" applyFont="1" applyBorder="1" applyAlignment="1">
      <alignment horizontal="right" vertical="center" wrapText="1"/>
    </xf>
    <xf numFmtId="37" fontId="16" fillId="0" borderId="20" xfId="2" applyNumberFormat="1" applyFont="1" applyBorder="1" applyAlignment="1">
      <alignment vertical="center"/>
    </xf>
    <xf numFmtId="0" fontId="16" fillId="0" borderId="20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9" fillId="3" borderId="22" xfId="3" applyFont="1" applyFill="1" applyBorder="1" applyAlignment="1">
      <alignment horizontal="center" vertical="center"/>
    </xf>
    <xf numFmtId="0" fontId="9" fillId="3" borderId="9" xfId="3" applyFont="1" applyFill="1" applyBorder="1" applyAlignment="1">
      <alignment horizontal="center" vertical="center"/>
    </xf>
    <xf numFmtId="0" fontId="9" fillId="3" borderId="23" xfId="3" applyFont="1" applyFill="1" applyBorder="1" applyAlignment="1">
      <alignment horizontal="center" vertical="center"/>
    </xf>
    <xf numFmtId="0" fontId="9" fillId="3" borderId="26" xfId="3" applyFont="1" applyFill="1" applyBorder="1" applyAlignment="1">
      <alignment horizontal="center" vertical="center"/>
    </xf>
    <xf numFmtId="0" fontId="9" fillId="3" borderId="27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3" fontId="9" fillId="0" borderId="22" xfId="3" applyNumberFormat="1" applyFont="1" applyBorder="1" applyAlignment="1">
      <alignment vertical="center"/>
    </xf>
    <xf numFmtId="3" fontId="9" fillId="0" borderId="9" xfId="3" applyNumberFormat="1" applyFont="1" applyBorder="1" applyAlignment="1">
      <alignment vertical="center"/>
    </xf>
    <xf numFmtId="3" fontId="9" fillId="0" borderId="20" xfId="3" applyNumberFormat="1" applyFont="1" applyBorder="1" applyAlignment="1">
      <alignment vertical="center"/>
    </xf>
    <xf numFmtId="3" fontId="9" fillId="0" borderId="22" xfId="3" applyNumberFormat="1" applyFont="1" applyBorder="1" applyAlignment="1">
      <alignment horizontal="right" vertical="center"/>
    </xf>
    <xf numFmtId="3" fontId="9" fillId="0" borderId="9" xfId="3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3" borderId="20" xfId="0" quotePrefix="1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_97.12.1町丁字別人口と世帯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47</c:v>
              </c:pt>
              <c:pt idx="1">
                <c:v>50</c:v>
              </c:pt>
              <c:pt idx="2">
                <c:v>55</c:v>
              </c:pt>
              <c:pt idx="3">
                <c:v>60</c:v>
              </c:pt>
              <c:pt idx="4">
                <c:v>65</c:v>
              </c:pt>
              <c:pt idx="5">
                <c:v>70</c:v>
              </c:pt>
              <c:pt idx="6">
                <c:v>75</c:v>
              </c:pt>
              <c:pt idx="7">
                <c:v>80</c:v>
              </c:pt>
              <c:pt idx="8">
                <c:v>85</c:v>
              </c:pt>
              <c:pt idx="9">
                <c:v>90</c:v>
              </c:pt>
              <c:pt idx="10">
                <c:v>95</c:v>
              </c:pt>
              <c:pt idx="11">
                <c:v>2000</c:v>
              </c:pt>
              <c:pt idx="12">
                <c:v>2005</c:v>
              </c:pt>
              <c:pt idx="13">
                <c:v>2010</c:v>
              </c:pt>
              <c:pt idx="14">
                <c:v>15</c:v>
              </c:pt>
            </c:numLit>
          </c:cat>
          <c:val>
            <c:numLit>
              <c:formatCode>General</c:formatCode>
              <c:ptCount val="15"/>
              <c:pt idx="0">
                <c:v>90971</c:v>
              </c:pt>
              <c:pt idx="1">
                <c:v>96878</c:v>
              </c:pt>
              <c:pt idx="2">
                <c:v>109101</c:v>
              </c:pt>
              <c:pt idx="3">
                <c:v>124601</c:v>
              </c:pt>
              <c:pt idx="4">
                <c:v>175183</c:v>
              </c:pt>
              <c:pt idx="5">
                <c:v>228978</c:v>
              </c:pt>
              <c:pt idx="6">
                <c:v>265975</c:v>
              </c:pt>
              <c:pt idx="7">
                <c:v>300248</c:v>
              </c:pt>
              <c:pt idx="8">
                <c:v>328387</c:v>
              </c:pt>
              <c:pt idx="9">
                <c:v>350330</c:v>
              </c:pt>
              <c:pt idx="10">
                <c:v>368651</c:v>
              </c:pt>
              <c:pt idx="11">
                <c:v>379185</c:v>
              </c:pt>
              <c:pt idx="12">
                <c:v>396014</c:v>
              </c:pt>
              <c:pt idx="13">
                <c:v>409657</c:v>
              </c:pt>
              <c:pt idx="14">
                <c:v>423894</c:v>
              </c:pt>
            </c:numLit>
          </c:val>
          <c:smooth val="0"/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47</c:v>
              </c:pt>
              <c:pt idx="1">
                <c:v>50</c:v>
              </c:pt>
              <c:pt idx="2">
                <c:v>55</c:v>
              </c:pt>
              <c:pt idx="3">
                <c:v>60</c:v>
              </c:pt>
              <c:pt idx="4">
                <c:v>65</c:v>
              </c:pt>
              <c:pt idx="5">
                <c:v>70</c:v>
              </c:pt>
              <c:pt idx="6">
                <c:v>75</c:v>
              </c:pt>
              <c:pt idx="7">
                <c:v>80</c:v>
              </c:pt>
              <c:pt idx="8">
                <c:v>85</c:v>
              </c:pt>
              <c:pt idx="9">
                <c:v>90</c:v>
              </c:pt>
              <c:pt idx="10">
                <c:v>95</c:v>
              </c:pt>
              <c:pt idx="11">
                <c:v>2000</c:v>
              </c:pt>
              <c:pt idx="12">
                <c:v>2005</c:v>
              </c:pt>
              <c:pt idx="13">
                <c:v>2010</c:v>
              </c:pt>
              <c:pt idx="14">
                <c:v>15</c:v>
              </c:pt>
            </c:numLit>
          </c:cat>
          <c:val>
            <c:numLit>
              <c:formatCode>General</c:formatCode>
              <c:ptCount val="15"/>
              <c:pt idx="0">
                <c:v>17000</c:v>
              </c:pt>
              <c:pt idx="1">
                <c:v>19800</c:v>
              </c:pt>
              <c:pt idx="2">
                <c:v>22694</c:v>
              </c:pt>
              <c:pt idx="3">
                <c:v>28089</c:v>
              </c:pt>
              <c:pt idx="4">
                <c:v>43908</c:v>
              </c:pt>
              <c:pt idx="5">
                <c:v>62169</c:v>
              </c:pt>
              <c:pt idx="6">
                <c:v>77281</c:v>
              </c:pt>
              <c:pt idx="7">
                <c:v>96757</c:v>
              </c:pt>
              <c:pt idx="8">
                <c:v>108775</c:v>
              </c:pt>
              <c:pt idx="9">
                <c:v>124261</c:v>
              </c:pt>
              <c:pt idx="10">
                <c:v>137993</c:v>
              </c:pt>
              <c:pt idx="11">
                <c:v>148455</c:v>
              </c:pt>
              <c:pt idx="12">
                <c:v>161232</c:v>
              </c:pt>
              <c:pt idx="13">
                <c:v>171981</c:v>
              </c:pt>
              <c:pt idx="14">
                <c:v>180170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895808"/>
        <c:axId val="26435584"/>
      </c:lineChart>
      <c:catAx>
        <c:axId val="235895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64355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64355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3589580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74341233622848"/>
          <c:y val="0.10358461459727004"/>
          <c:w val="0.63694399578688088"/>
          <c:h val="0.81680140957310698"/>
        </c:manualLayout>
      </c:layout>
      <c:lineChart>
        <c:grouping val="standard"/>
        <c:varyColors val="0"/>
        <c:ser>
          <c:idx val="5"/>
          <c:order val="0"/>
          <c:tx>
            <c:strRef>
              <c:f>[1]グラフ月別人口推移!$A$21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[1]グラフ月別人口推移!$B$21:$M$21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</c:numCache>
            </c:numRef>
          </c:val>
          <c:smooth val="0"/>
        </c:ser>
        <c:ser>
          <c:idx val="10"/>
          <c:order val="1"/>
          <c:tx>
            <c:strRef>
              <c:f>[1]グラフ月別人口推移!$A$20</c:f>
              <c:strCache>
                <c:ptCount val="1"/>
                <c:pt idx="0">
                  <c:v>2017年</c:v>
                </c:pt>
              </c:strCache>
            </c:strRef>
          </c:tx>
          <c:val>
            <c:numRef>
              <c:f>[1]グラフ月別人口推移!$B$20:$M$20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9"/>
          <c:order val="2"/>
          <c:tx>
            <c:strRef>
              <c:f>[1]グラフ月別人口推移!$A$19</c:f>
              <c:strCache>
                <c:ptCount val="1"/>
                <c:pt idx="0">
                  <c:v>2016年</c:v>
                </c:pt>
              </c:strCache>
            </c:strRef>
          </c:tx>
          <c:marker>
            <c:symbol val="square"/>
            <c:size val="7"/>
          </c:marker>
          <c:val>
            <c:numRef>
              <c:f>[1]グラフ月別人口推移!$B$19:$M$19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8"/>
          <c:order val="3"/>
          <c:tx>
            <c:strRef>
              <c:f>[1]グラフ月別人口推移!$A$18</c:f>
              <c:strCache>
                <c:ptCount val="1"/>
                <c:pt idx="0">
                  <c:v>2015年</c:v>
                </c:pt>
              </c:strCache>
            </c:strRef>
          </c:tx>
          <c:marker>
            <c:symbol val="diamond"/>
            <c:size val="7"/>
          </c:marker>
          <c:val>
            <c:numRef>
              <c:f>[1]グラフ月別人口推移!$B$18:$M$18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7"/>
          <c:order val="4"/>
          <c:tx>
            <c:strRef>
              <c:f>[1]グラフ月別人口推移!$A$17</c:f>
              <c:strCache>
                <c:ptCount val="1"/>
                <c:pt idx="0">
                  <c:v>2014年</c:v>
                </c:pt>
              </c:strCache>
            </c:strRef>
          </c:tx>
          <c:marker>
            <c:symbol val="circle"/>
            <c:size val="7"/>
          </c:marker>
          <c:val>
            <c:numRef>
              <c:f>[1]グラフ月別人口推移!$B$17:$M$17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[1]グラフ月別人口推移!$A$16</c:f>
              <c:strCache>
                <c:ptCount val="1"/>
                <c:pt idx="0">
                  <c:v>2013年</c:v>
                </c:pt>
              </c:strCache>
            </c:strRef>
          </c:tx>
          <c:val>
            <c:numRef>
              <c:f>[1]グラフ月別人口推移!$B$16:$M$16</c:f>
              <c:numCache>
                <c:formatCode>General</c:formatCode>
                <c:ptCount val="12"/>
                <c:pt idx="0">
                  <c:v>416832</c:v>
                </c:pt>
                <c:pt idx="1">
                  <c:v>416784</c:v>
                </c:pt>
                <c:pt idx="2">
                  <c:v>416611</c:v>
                </c:pt>
                <c:pt idx="3">
                  <c:v>417070</c:v>
                </c:pt>
                <c:pt idx="4">
                  <c:v>417993</c:v>
                </c:pt>
                <c:pt idx="5">
                  <c:v>418127</c:v>
                </c:pt>
                <c:pt idx="6">
                  <c:v>418143</c:v>
                </c:pt>
                <c:pt idx="7">
                  <c:v>418061</c:v>
                </c:pt>
                <c:pt idx="8">
                  <c:v>418215</c:v>
                </c:pt>
                <c:pt idx="9">
                  <c:v>418269</c:v>
                </c:pt>
                <c:pt idx="10">
                  <c:v>418255</c:v>
                </c:pt>
                <c:pt idx="11">
                  <c:v>418267</c:v>
                </c:pt>
              </c:numCache>
            </c:numRef>
          </c:val>
          <c:smooth val="0"/>
        </c:ser>
        <c:ser>
          <c:idx val="4"/>
          <c:order val="6"/>
          <c:tx>
            <c:strRef>
              <c:f>[1]グラフ月別人口推移!$A$15</c:f>
              <c:strCache>
                <c:ptCount val="1"/>
                <c:pt idx="0">
                  <c:v>2012年</c:v>
                </c:pt>
              </c:strCache>
            </c:strRef>
          </c:tx>
          <c:val>
            <c:numRef>
              <c:f>[1]グラフ月別人口推移!$B$15:$M$15</c:f>
              <c:numCache>
                <c:formatCode>General</c:formatCode>
                <c:ptCount val="12"/>
                <c:pt idx="0">
                  <c:v>414530</c:v>
                </c:pt>
                <c:pt idx="1">
                  <c:v>414647</c:v>
                </c:pt>
                <c:pt idx="2">
                  <c:v>414722</c:v>
                </c:pt>
                <c:pt idx="3">
                  <c:v>415211</c:v>
                </c:pt>
                <c:pt idx="4">
                  <c:v>416113</c:v>
                </c:pt>
                <c:pt idx="5">
                  <c:v>416418</c:v>
                </c:pt>
                <c:pt idx="6">
                  <c:v>416599</c:v>
                </c:pt>
                <c:pt idx="7">
                  <c:v>416763</c:v>
                </c:pt>
                <c:pt idx="8">
                  <c:v>416824</c:v>
                </c:pt>
                <c:pt idx="9">
                  <c:v>416756</c:v>
                </c:pt>
                <c:pt idx="10">
                  <c:v>416847</c:v>
                </c:pt>
                <c:pt idx="11">
                  <c:v>416867</c:v>
                </c:pt>
              </c:numCache>
            </c:numRef>
          </c:val>
          <c:smooth val="0"/>
        </c:ser>
        <c:ser>
          <c:idx val="3"/>
          <c:order val="7"/>
          <c:tx>
            <c:strRef>
              <c:f>[1]グラフ月別人口推移!$A$14</c:f>
              <c:strCache>
                <c:ptCount val="1"/>
                <c:pt idx="0">
                  <c:v>2011年</c:v>
                </c:pt>
              </c:strCache>
            </c:strRef>
          </c:tx>
          <c:val>
            <c:numRef>
              <c:f>[1]グラフ月別人口推移!$B$14:$M$14</c:f>
              <c:numCache>
                <c:formatCode>General</c:formatCode>
                <c:ptCount val="12"/>
                <c:pt idx="0">
                  <c:v>410427</c:v>
                </c:pt>
                <c:pt idx="1">
                  <c:v>410532</c:v>
                </c:pt>
                <c:pt idx="2">
                  <c:v>410615</c:v>
                </c:pt>
                <c:pt idx="3">
                  <c:v>411255</c:v>
                </c:pt>
                <c:pt idx="4">
                  <c:v>412364</c:v>
                </c:pt>
                <c:pt idx="5">
                  <c:v>412752</c:v>
                </c:pt>
                <c:pt idx="6">
                  <c:v>412922</c:v>
                </c:pt>
                <c:pt idx="7">
                  <c:v>413161</c:v>
                </c:pt>
                <c:pt idx="8">
                  <c:v>413608</c:v>
                </c:pt>
                <c:pt idx="9">
                  <c:v>413826</c:v>
                </c:pt>
                <c:pt idx="10">
                  <c:v>414162</c:v>
                </c:pt>
                <c:pt idx="11">
                  <c:v>414327</c:v>
                </c:pt>
              </c:numCache>
            </c:numRef>
          </c:val>
          <c:smooth val="0"/>
        </c:ser>
        <c:ser>
          <c:idx val="2"/>
          <c:order val="8"/>
          <c:tx>
            <c:strRef>
              <c:f>[1]グラフ月別人口推移!$A$13</c:f>
              <c:strCache>
                <c:ptCount val="1"/>
                <c:pt idx="0">
                  <c:v>2010年</c:v>
                </c:pt>
              </c:strCache>
            </c:strRef>
          </c:tx>
          <c:val>
            <c:numRef>
              <c:f>[1]グラフ月別人口推移!$B$13:$M$13</c:f>
              <c:numCache>
                <c:formatCode>General</c:formatCode>
                <c:ptCount val="12"/>
                <c:pt idx="0">
                  <c:v>407766</c:v>
                </c:pt>
                <c:pt idx="1">
                  <c:v>407731</c:v>
                </c:pt>
                <c:pt idx="2">
                  <c:v>407665</c:v>
                </c:pt>
                <c:pt idx="3">
                  <c:v>408161</c:v>
                </c:pt>
                <c:pt idx="4">
                  <c:v>409227</c:v>
                </c:pt>
                <c:pt idx="5">
                  <c:v>409527</c:v>
                </c:pt>
                <c:pt idx="6">
                  <c:v>409737</c:v>
                </c:pt>
                <c:pt idx="7">
                  <c:v>410026</c:v>
                </c:pt>
                <c:pt idx="8">
                  <c:v>410341</c:v>
                </c:pt>
                <c:pt idx="9">
                  <c:v>409657</c:v>
                </c:pt>
                <c:pt idx="10">
                  <c:v>409911</c:v>
                </c:pt>
                <c:pt idx="11">
                  <c:v>410181</c:v>
                </c:pt>
              </c:numCache>
            </c:numRef>
          </c:val>
          <c:smooth val="0"/>
        </c:ser>
        <c:ser>
          <c:idx val="1"/>
          <c:order val="9"/>
          <c:tx>
            <c:strRef>
              <c:f>[1]グラフ月別人口推移!$A$12</c:f>
              <c:strCache>
                <c:ptCount val="1"/>
                <c:pt idx="0">
                  <c:v>2009年</c:v>
                </c:pt>
              </c:strCache>
            </c:strRef>
          </c:tx>
          <c:val>
            <c:numRef>
              <c:f>[1]グラフ月別人口推移!$B$12:$M$12</c:f>
              <c:numCache>
                <c:formatCode>General</c:formatCode>
                <c:ptCount val="12"/>
                <c:pt idx="0">
                  <c:v>405705</c:v>
                </c:pt>
                <c:pt idx="1">
                  <c:v>405672</c:v>
                </c:pt>
                <c:pt idx="2">
                  <c:v>405565</c:v>
                </c:pt>
                <c:pt idx="3">
                  <c:v>405939</c:v>
                </c:pt>
                <c:pt idx="4">
                  <c:v>406768</c:v>
                </c:pt>
                <c:pt idx="5">
                  <c:v>406966</c:v>
                </c:pt>
                <c:pt idx="6">
                  <c:v>406999</c:v>
                </c:pt>
                <c:pt idx="7">
                  <c:v>407009</c:v>
                </c:pt>
                <c:pt idx="8">
                  <c:v>407142</c:v>
                </c:pt>
                <c:pt idx="9">
                  <c:v>407287</c:v>
                </c:pt>
                <c:pt idx="10">
                  <c:v>407452</c:v>
                </c:pt>
                <c:pt idx="11">
                  <c:v>407430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461952"/>
        <c:axId val="142603008"/>
      </c:lineChart>
      <c:catAx>
        <c:axId val="1424619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142603008"/>
        <c:crossesAt val="370000"/>
        <c:auto val="1"/>
        <c:lblAlgn val="ctr"/>
        <c:lblOffset val="100"/>
        <c:noMultiLvlLbl val="0"/>
      </c:catAx>
      <c:valAx>
        <c:axId val="142603008"/>
        <c:scaling>
          <c:orientation val="minMax"/>
          <c:max val="435000"/>
          <c:min val="40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/>
                  <a:t>千人</a:t>
                </a:r>
              </a:p>
            </c:rich>
          </c:tx>
          <c:layout>
            <c:manualLayout>
              <c:xMode val="edge"/>
              <c:yMode val="edge"/>
              <c:x val="0.1528664649402901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461952"/>
        <c:crosses val="autoZero"/>
        <c:crossBetween val="between"/>
        <c:majorUnit val="5000"/>
        <c:minorUnit val="1000"/>
      </c:valAx>
    </c:plotArea>
    <c:legend>
      <c:legendPos val="r"/>
      <c:layout>
        <c:manualLayout>
          <c:xMode val="edge"/>
          <c:yMode val="edge"/>
          <c:x val="0.81953469192147155"/>
          <c:y val="7.8688524590163941E-2"/>
          <c:w val="0.16305732484076432"/>
          <c:h val="0.590731290553490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31</xdr:row>
      <xdr:rowOff>85725</xdr:rowOff>
    </xdr:from>
    <xdr:to>
      <xdr:col>9</xdr:col>
      <xdr:colOff>295275</xdr:colOff>
      <xdr:row>55</xdr:row>
      <xdr:rowOff>133350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58</xdr:row>
      <xdr:rowOff>0</xdr:rowOff>
    </xdr:from>
    <xdr:to>
      <xdr:col>9</xdr:col>
      <xdr:colOff>285750</xdr:colOff>
      <xdr:row>82</xdr:row>
      <xdr:rowOff>19051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11100&#25991;&#26360;&#32113;&#35336;&#35506;/05_&#32113;&#35336;&#25285;&#24403;/06_&#32113;&#35336;&#22577;&#21578;&#65288;&#20154;&#21475;&#32113;&#35336;&#12539;&#26376;&#22577;&#12539;&#24180;&#22577;&#65289;/02_&#32113;&#35336;&#26376;&#22577;/2018&#24180;&#32113;&#35336;&#26376;&#22577;/&#32113;&#35336;&#26376;&#22577;2018&#24180;10&#26376;&#2149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藤沢市の概要"/>
      <sheetName val="推移"/>
      <sheetName val="静態"/>
      <sheetName val="動態"/>
      <sheetName val="都道府県別転出入人口"/>
      <sheetName val="年齢別人口"/>
      <sheetName val="町丁字別人口"/>
      <sheetName val="外国人登録"/>
      <sheetName val="神奈川県の人口と世帯"/>
      <sheetName val="消費者物価指数等"/>
      <sheetName val="グラフ人口と世帯"/>
      <sheetName val="グラフ動態人口"/>
      <sheetName val="グラフ月別人口推移"/>
      <sheetName val="ｸﾞﾗﾌ自然増・社会増の推移"/>
      <sheetName val="グラフ前年中の推移2017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2">
          <cell r="A12" t="str">
            <v>2009年</v>
          </cell>
          <cell r="B12">
            <v>405705</v>
          </cell>
          <cell r="C12">
            <v>405672</v>
          </cell>
          <cell r="D12">
            <v>405565</v>
          </cell>
          <cell r="E12">
            <v>405939</v>
          </cell>
          <cell r="F12">
            <v>406768</v>
          </cell>
          <cell r="G12">
            <v>406966</v>
          </cell>
          <cell r="H12">
            <v>406999</v>
          </cell>
          <cell r="I12">
            <v>407009</v>
          </cell>
          <cell r="J12">
            <v>407142</v>
          </cell>
          <cell r="K12">
            <v>407287</v>
          </cell>
          <cell r="L12">
            <v>407452</v>
          </cell>
          <cell r="M12">
            <v>407430</v>
          </cell>
        </row>
        <row r="13">
          <cell r="A13" t="str">
            <v>2010年</v>
          </cell>
          <cell r="B13">
            <v>407766</v>
          </cell>
          <cell r="C13">
            <v>407731</v>
          </cell>
          <cell r="D13">
            <v>407665</v>
          </cell>
          <cell r="E13">
            <v>408161</v>
          </cell>
          <cell r="F13">
            <v>409227</v>
          </cell>
          <cell r="G13">
            <v>409527</v>
          </cell>
          <cell r="H13">
            <v>409737</v>
          </cell>
          <cell r="I13">
            <v>410026</v>
          </cell>
          <cell r="J13">
            <v>410341</v>
          </cell>
          <cell r="K13">
            <v>409657</v>
          </cell>
          <cell r="L13">
            <v>409911</v>
          </cell>
          <cell r="M13">
            <v>410181</v>
          </cell>
        </row>
        <row r="14">
          <cell r="A14" t="str">
            <v>2011年</v>
          </cell>
          <cell r="B14">
            <v>410427</v>
          </cell>
          <cell r="C14">
            <v>410532</v>
          </cell>
          <cell r="D14">
            <v>410615</v>
          </cell>
          <cell r="E14">
            <v>411255</v>
          </cell>
          <cell r="F14">
            <v>412364</v>
          </cell>
          <cell r="G14">
            <v>412752</v>
          </cell>
          <cell r="H14">
            <v>412922</v>
          </cell>
          <cell r="I14">
            <v>413161</v>
          </cell>
          <cell r="J14">
            <v>413608</v>
          </cell>
          <cell r="K14">
            <v>413826</v>
          </cell>
          <cell r="L14">
            <v>414162</v>
          </cell>
          <cell r="M14">
            <v>414327</v>
          </cell>
        </row>
        <row r="15">
          <cell r="A15" t="str">
            <v>2012年</v>
          </cell>
          <cell r="B15">
            <v>414530</v>
          </cell>
          <cell r="C15">
            <v>414647</v>
          </cell>
          <cell r="D15">
            <v>414722</v>
          </cell>
          <cell r="E15">
            <v>415211</v>
          </cell>
          <cell r="F15">
            <v>416113</v>
          </cell>
          <cell r="G15">
            <v>416418</v>
          </cell>
          <cell r="H15">
            <v>416599</v>
          </cell>
          <cell r="I15">
            <v>416763</v>
          </cell>
          <cell r="J15">
            <v>416824</v>
          </cell>
          <cell r="K15">
            <v>416756</v>
          </cell>
          <cell r="L15">
            <v>416847</v>
          </cell>
          <cell r="M15">
            <v>416867</v>
          </cell>
        </row>
        <row r="16">
          <cell r="A16" t="str">
            <v>2013年</v>
          </cell>
          <cell r="B16">
            <v>416832</v>
          </cell>
          <cell r="C16">
            <v>416784</v>
          </cell>
          <cell r="D16">
            <v>416611</v>
          </cell>
          <cell r="E16">
            <v>417070</v>
          </cell>
          <cell r="F16">
            <v>417993</v>
          </cell>
          <cell r="G16">
            <v>418127</v>
          </cell>
          <cell r="H16">
            <v>418143</v>
          </cell>
          <cell r="I16">
            <v>418061</v>
          </cell>
          <cell r="J16">
            <v>418215</v>
          </cell>
          <cell r="K16">
            <v>418269</v>
          </cell>
          <cell r="L16">
            <v>418255</v>
          </cell>
          <cell r="M16">
            <v>418267</v>
          </cell>
        </row>
        <row r="17">
          <cell r="A17" t="str">
            <v>2014年</v>
          </cell>
          <cell r="B17">
            <v>418417</v>
          </cell>
          <cell r="C17">
            <v>418302</v>
          </cell>
          <cell r="D17">
            <v>418127</v>
          </cell>
          <cell r="E17">
            <v>418308</v>
          </cell>
          <cell r="F17">
            <v>419060</v>
          </cell>
          <cell r="G17">
            <v>419193</v>
          </cell>
          <cell r="H17">
            <v>419260</v>
          </cell>
          <cell r="I17">
            <v>419601</v>
          </cell>
          <cell r="J17">
            <v>419703</v>
          </cell>
          <cell r="K17">
            <v>419916</v>
          </cell>
          <cell r="L17">
            <v>420226</v>
          </cell>
          <cell r="M17">
            <v>420180</v>
          </cell>
        </row>
        <row r="18">
          <cell r="A18" t="str">
            <v>2015年</v>
          </cell>
          <cell r="B18">
            <v>420343</v>
          </cell>
          <cell r="C18">
            <v>420254</v>
          </cell>
          <cell r="D18">
            <v>420294</v>
          </cell>
          <cell r="E18">
            <v>420619</v>
          </cell>
          <cell r="F18">
            <v>421604</v>
          </cell>
          <cell r="G18">
            <v>421818</v>
          </cell>
          <cell r="H18">
            <v>421907</v>
          </cell>
          <cell r="I18">
            <v>422062</v>
          </cell>
          <cell r="J18">
            <v>422305</v>
          </cell>
          <cell r="K18">
            <v>423894</v>
          </cell>
          <cell r="L18">
            <v>424069</v>
          </cell>
          <cell r="M18">
            <v>424329</v>
          </cell>
        </row>
        <row r="19">
          <cell r="A19" t="str">
            <v>2016年</v>
          </cell>
          <cell r="B19">
            <v>424533</v>
          </cell>
          <cell r="C19">
            <v>424746</v>
          </cell>
          <cell r="D19">
            <v>424744</v>
          </cell>
          <cell r="E19">
            <v>425105</v>
          </cell>
          <cell r="F19">
            <v>425805</v>
          </cell>
          <cell r="G19">
            <v>425953</v>
          </cell>
          <cell r="H19">
            <v>426193</v>
          </cell>
          <cell r="I19">
            <v>426273</v>
          </cell>
          <cell r="J19">
            <v>426461</v>
          </cell>
          <cell r="K19">
            <v>426678</v>
          </cell>
          <cell r="L19">
            <v>426999</v>
          </cell>
          <cell r="M19">
            <v>427044</v>
          </cell>
        </row>
        <row r="20">
          <cell r="A20" t="str">
            <v>2017年</v>
          </cell>
          <cell r="B20">
            <v>427199</v>
          </cell>
          <cell r="C20">
            <v>427248</v>
          </cell>
          <cell r="D20">
            <v>427268</v>
          </cell>
          <cell r="E20">
            <v>427501</v>
          </cell>
          <cell r="F20">
            <v>428238</v>
          </cell>
          <cell r="G20">
            <v>428374</v>
          </cell>
          <cell r="H20">
            <v>428484</v>
          </cell>
          <cell r="I20">
            <v>428661</v>
          </cell>
          <cell r="J20">
            <v>428788</v>
          </cell>
          <cell r="K20">
            <v>428837</v>
          </cell>
          <cell r="L20">
            <v>429093</v>
          </cell>
          <cell r="M20">
            <v>429202</v>
          </cell>
        </row>
        <row r="21">
          <cell r="A21" t="str">
            <v>2018年</v>
          </cell>
          <cell r="B21">
            <v>429249</v>
          </cell>
          <cell r="C21">
            <v>429205</v>
          </cell>
          <cell r="D21">
            <v>429047</v>
          </cell>
          <cell r="E21">
            <v>429317</v>
          </cell>
          <cell r="F21">
            <v>430076</v>
          </cell>
          <cell r="G21">
            <v>430349</v>
          </cell>
          <cell r="H21">
            <v>430485</v>
          </cell>
          <cell r="I21">
            <v>430707</v>
          </cell>
          <cell r="J21">
            <v>430884</v>
          </cell>
          <cell r="K21">
            <v>431286</v>
          </cell>
        </row>
      </sheetData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58"/>
  <sheetViews>
    <sheetView tabSelected="1" zoomScaleNormal="100" workbookViewId="0">
      <selection sqref="A1:J1"/>
    </sheetView>
  </sheetViews>
  <sheetFormatPr defaultRowHeight="13.5"/>
  <cols>
    <col min="1" max="1" width="16.625" style="2" bestFit="1" customWidth="1"/>
    <col min="2" max="5" width="9.625" style="2" bestFit="1" customWidth="1"/>
    <col min="6" max="7" width="9.375" style="2" bestFit="1" customWidth="1"/>
    <col min="8" max="8" width="11.375" style="2" bestFit="1" customWidth="1"/>
    <col min="9" max="10" width="7.375" style="2" bestFit="1" customWidth="1"/>
    <col min="11" max="16384" width="9" style="2"/>
  </cols>
  <sheetData>
    <row r="1" spans="1:10" ht="21" customHeight="1">
      <c r="A1" s="125" t="s">
        <v>273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ht="13.5" customHeight="1">
      <c r="A2" s="126" t="s">
        <v>2</v>
      </c>
      <c r="B2" s="126" t="s">
        <v>3</v>
      </c>
      <c r="C2" s="129" t="s">
        <v>0</v>
      </c>
      <c r="D2" s="130"/>
      <c r="E2" s="131"/>
      <c r="F2" s="129" t="s">
        <v>272</v>
      </c>
      <c r="G2" s="130"/>
      <c r="H2" s="131"/>
      <c r="I2" s="33" t="s">
        <v>1</v>
      </c>
      <c r="J2" s="33" t="s">
        <v>0</v>
      </c>
    </row>
    <row r="3" spans="1:10" ht="13.5" customHeight="1">
      <c r="A3" s="127"/>
      <c r="B3" s="127"/>
      <c r="C3" s="132"/>
      <c r="D3" s="133"/>
      <c r="E3" s="134"/>
      <c r="F3" s="132"/>
      <c r="G3" s="133"/>
      <c r="H3" s="134"/>
      <c r="I3" s="34" t="s">
        <v>4</v>
      </c>
      <c r="J3" s="37" t="s">
        <v>5</v>
      </c>
    </row>
    <row r="4" spans="1:10" ht="13.5" customHeight="1">
      <c r="A4" s="128"/>
      <c r="B4" s="127"/>
      <c r="C4" s="101" t="s">
        <v>6</v>
      </c>
      <c r="D4" s="101" t="s">
        <v>7</v>
      </c>
      <c r="E4" s="101" t="s">
        <v>8</v>
      </c>
      <c r="F4" s="31" t="s">
        <v>9</v>
      </c>
      <c r="G4" s="31" t="s">
        <v>10</v>
      </c>
      <c r="H4" s="31" t="s">
        <v>11</v>
      </c>
      <c r="I4" s="35" t="s">
        <v>12</v>
      </c>
      <c r="J4" s="38" t="s">
        <v>13</v>
      </c>
    </row>
    <row r="5" spans="1:10" ht="17.25" customHeight="1">
      <c r="A5" s="107">
        <v>7580</v>
      </c>
      <c r="B5" s="29">
        <v>6072</v>
      </c>
      <c r="C5" s="29">
        <f>D5+E5</f>
        <v>35057</v>
      </c>
      <c r="D5" s="29">
        <v>17563</v>
      </c>
      <c r="E5" s="29">
        <v>17494</v>
      </c>
      <c r="F5" s="30" t="s">
        <v>295</v>
      </c>
      <c r="G5" s="30" t="s">
        <v>295</v>
      </c>
      <c r="H5" s="30" t="s">
        <v>295</v>
      </c>
      <c r="I5" s="36">
        <f>C5/B5</f>
        <v>5.7735507246376816</v>
      </c>
      <c r="J5" s="29">
        <v>503.90973120597965</v>
      </c>
    </row>
    <row r="6" spans="1:10" ht="17.25" customHeight="1">
      <c r="A6" s="107">
        <v>9406</v>
      </c>
      <c r="B6" s="29">
        <v>7332</v>
      </c>
      <c r="C6" s="29">
        <f t="shared" ref="C6:C9" si="0">D6+E6</f>
        <v>40183</v>
      </c>
      <c r="D6" s="29">
        <v>20257</v>
      </c>
      <c r="E6" s="29">
        <v>19926</v>
      </c>
      <c r="F6" s="29">
        <f>B6-B5</f>
        <v>1260</v>
      </c>
      <c r="G6" s="29">
        <f>C6-C5</f>
        <v>5126</v>
      </c>
      <c r="H6" s="32">
        <f>G6/C5</f>
        <v>0.14621901474741136</v>
      </c>
      <c r="I6" s="36">
        <f t="shared" ref="I6:I9" si="1">C6/B6</f>
        <v>5.4804964539007095</v>
      </c>
      <c r="J6" s="29">
        <v>577.59091562455092</v>
      </c>
    </row>
    <row r="7" spans="1:10" ht="17.25" customHeight="1">
      <c r="A7" s="107">
        <v>11232</v>
      </c>
      <c r="B7" s="29">
        <v>8025</v>
      </c>
      <c r="C7" s="29">
        <f t="shared" si="0"/>
        <v>45133</v>
      </c>
      <c r="D7" s="29">
        <v>22650</v>
      </c>
      <c r="E7" s="29">
        <v>22483</v>
      </c>
      <c r="F7" s="29">
        <f t="shared" ref="F7:F9" si="2">B7-B6</f>
        <v>693</v>
      </c>
      <c r="G7" s="29">
        <f t="shared" ref="G7:G23" si="3">C7-C6</f>
        <v>4950</v>
      </c>
      <c r="H7" s="32">
        <f t="shared" ref="H7:H23" si="4">G7/C6</f>
        <v>0.12318642211880645</v>
      </c>
      <c r="I7" s="36">
        <f t="shared" si="1"/>
        <v>5.6240498442367599</v>
      </c>
      <c r="J7" s="29">
        <v>648.74227396866468</v>
      </c>
    </row>
    <row r="8" spans="1:10" ht="17.25" customHeight="1">
      <c r="A8" s="107">
        <v>13058</v>
      </c>
      <c r="B8" s="29">
        <v>9186</v>
      </c>
      <c r="C8" s="29">
        <f t="shared" si="0"/>
        <v>50798</v>
      </c>
      <c r="D8" s="29">
        <v>25141</v>
      </c>
      <c r="E8" s="29">
        <v>25657</v>
      </c>
      <c r="F8" s="29">
        <f t="shared" si="2"/>
        <v>1161</v>
      </c>
      <c r="G8" s="29">
        <f t="shared" si="3"/>
        <v>5665</v>
      </c>
      <c r="H8" s="32">
        <f t="shared" si="4"/>
        <v>0.12551791372166707</v>
      </c>
      <c r="I8" s="36">
        <f t="shared" si="1"/>
        <v>5.5299368604397996</v>
      </c>
      <c r="J8" s="29">
        <v>730.17105074026165</v>
      </c>
    </row>
    <row r="9" spans="1:10" ht="17.25" customHeight="1">
      <c r="A9" s="107">
        <v>14885</v>
      </c>
      <c r="B9" s="29">
        <v>11126</v>
      </c>
      <c r="C9" s="29">
        <f t="shared" si="0"/>
        <v>59277</v>
      </c>
      <c r="D9" s="29">
        <v>29500</v>
      </c>
      <c r="E9" s="29">
        <v>29777</v>
      </c>
      <c r="F9" s="29">
        <f t="shared" si="2"/>
        <v>1940</v>
      </c>
      <c r="G9" s="29">
        <f t="shared" si="3"/>
        <v>8479</v>
      </c>
      <c r="H9" s="32">
        <f t="shared" si="4"/>
        <v>0.16691602031576047</v>
      </c>
      <c r="I9" s="36">
        <f t="shared" si="1"/>
        <v>5.327790760381089</v>
      </c>
      <c r="J9" s="29">
        <v>852.04829667960337</v>
      </c>
    </row>
    <row r="10" spans="1:10" ht="17.25" customHeight="1">
      <c r="A10" s="107">
        <v>17441</v>
      </c>
      <c r="B10" s="30" t="s">
        <v>296</v>
      </c>
      <c r="C10" s="29">
        <v>90971</v>
      </c>
      <c r="D10" s="30" t="s">
        <v>296</v>
      </c>
      <c r="E10" s="30" t="s">
        <v>296</v>
      </c>
      <c r="F10" s="30" t="s">
        <v>296</v>
      </c>
      <c r="G10" s="29">
        <f t="shared" si="3"/>
        <v>31694</v>
      </c>
      <c r="H10" s="32">
        <f t="shared" si="4"/>
        <v>0.53467618131821781</v>
      </c>
      <c r="I10" s="30" t="s">
        <v>296</v>
      </c>
      <c r="J10" s="29">
        <v>1307.6182262469456</v>
      </c>
    </row>
    <row r="11" spans="1:10" ht="17.25" customHeight="1">
      <c r="A11" s="107">
        <v>18537</v>
      </c>
      <c r="B11" s="29">
        <v>19800</v>
      </c>
      <c r="C11" s="29">
        <f>D11+E11</f>
        <v>96878</v>
      </c>
      <c r="D11" s="29">
        <v>47704</v>
      </c>
      <c r="E11" s="29">
        <v>49174</v>
      </c>
      <c r="F11" s="30" t="s">
        <v>296</v>
      </c>
      <c r="G11" s="29">
        <f t="shared" si="3"/>
        <v>5907</v>
      </c>
      <c r="H11" s="32">
        <f t="shared" si="4"/>
        <v>6.4932780776291346E-2</v>
      </c>
      <c r="I11" s="36">
        <f>C11/B11</f>
        <v>4.8928282828282832</v>
      </c>
      <c r="J11" s="29">
        <v>1392.5255138709215</v>
      </c>
    </row>
    <row r="12" spans="1:10" ht="17.25" customHeight="1">
      <c r="A12" s="107">
        <v>20363</v>
      </c>
      <c r="B12" s="29">
        <v>22694</v>
      </c>
      <c r="C12" s="29">
        <f t="shared" ref="C12:C24" si="5">D12+E12</f>
        <v>109101</v>
      </c>
      <c r="D12" s="29">
        <v>53567</v>
      </c>
      <c r="E12" s="29">
        <v>55534</v>
      </c>
      <c r="F12" s="29">
        <f>B12-B11</f>
        <v>2894</v>
      </c>
      <c r="G12" s="29">
        <f t="shared" si="3"/>
        <v>12223</v>
      </c>
      <c r="H12" s="32">
        <f t="shared" si="4"/>
        <v>0.1261689960568963</v>
      </c>
      <c r="I12" s="36">
        <f t="shared" ref="I12:I25" si="6">C12/B12</f>
        <v>4.8074821538732708</v>
      </c>
      <c r="J12" s="29">
        <v>1568.2190599396292</v>
      </c>
    </row>
    <row r="13" spans="1:10" ht="17.25" customHeight="1">
      <c r="A13" s="107">
        <v>22190</v>
      </c>
      <c r="B13" s="29">
        <v>28089</v>
      </c>
      <c r="C13" s="29">
        <f t="shared" si="5"/>
        <v>124601</v>
      </c>
      <c r="D13" s="29">
        <v>61058</v>
      </c>
      <c r="E13" s="29">
        <v>63543</v>
      </c>
      <c r="F13" s="29">
        <f t="shared" ref="F13:F23" si="7">B13-B12</f>
        <v>5395</v>
      </c>
      <c r="G13" s="29">
        <f t="shared" si="3"/>
        <v>15500</v>
      </c>
      <c r="H13" s="32">
        <f t="shared" si="4"/>
        <v>0.14207019184058808</v>
      </c>
      <c r="I13" s="36">
        <f t="shared" si="6"/>
        <v>4.435935775570508</v>
      </c>
      <c r="J13" s="29">
        <v>1791.0162426333191</v>
      </c>
    </row>
    <row r="14" spans="1:10" ht="17.25" customHeight="1">
      <c r="A14" s="107">
        <v>24016</v>
      </c>
      <c r="B14" s="29">
        <v>43908</v>
      </c>
      <c r="C14" s="29">
        <f t="shared" si="5"/>
        <v>175183</v>
      </c>
      <c r="D14" s="29">
        <v>88314</v>
      </c>
      <c r="E14" s="29">
        <v>86869</v>
      </c>
      <c r="F14" s="29">
        <f t="shared" si="7"/>
        <v>15819</v>
      </c>
      <c r="G14" s="29">
        <f t="shared" si="3"/>
        <v>50582</v>
      </c>
      <c r="H14" s="32">
        <f t="shared" si="4"/>
        <v>0.40595179813966181</v>
      </c>
      <c r="I14" s="36">
        <f t="shared" si="6"/>
        <v>3.9897740730618567</v>
      </c>
      <c r="J14" s="29">
        <v>2518.0825068276558</v>
      </c>
    </row>
    <row r="15" spans="1:10" ht="17.25" customHeight="1">
      <c r="A15" s="107">
        <v>25842</v>
      </c>
      <c r="B15" s="29">
        <v>62169</v>
      </c>
      <c r="C15" s="29">
        <f t="shared" si="5"/>
        <v>228978</v>
      </c>
      <c r="D15" s="29">
        <v>116298</v>
      </c>
      <c r="E15" s="29">
        <v>112680</v>
      </c>
      <c r="F15" s="29">
        <f t="shared" si="7"/>
        <v>18261</v>
      </c>
      <c r="G15" s="29">
        <f t="shared" si="3"/>
        <v>53795</v>
      </c>
      <c r="H15" s="32">
        <f t="shared" si="4"/>
        <v>0.30707888322497046</v>
      </c>
      <c r="I15" s="36">
        <f t="shared" si="6"/>
        <v>3.6831539834965978</v>
      </c>
      <c r="J15" s="29">
        <v>3291.3324708926266</v>
      </c>
    </row>
    <row r="16" spans="1:10" ht="17.25" customHeight="1">
      <c r="A16" s="107">
        <v>27668</v>
      </c>
      <c r="B16" s="29">
        <v>77281</v>
      </c>
      <c r="C16" s="29">
        <f t="shared" si="5"/>
        <v>265975</v>
      </c>
      <c r="D16" s="29">
        <v>134919</v>
      </c>
      <c r="E16" s="29">
        <v>131056</v>
      </c>
      <c r="F16" s="29">
        <f t="shared" si="7"/>
        <v>15112</v>
      </c>
      <c r="G16" s="29">
        <f t="shared" si="3"/>
        <v>36997</v>
      </c>
      <c r="H16" s="32">
        <f t="shared" si="4"/>
        <v>0.16157447440365449</v>
      </c>
      <c r="I16" s="36">
        <f t="shared" si="6"/>
        <v>3.4416609515922412</v>
      </c>
      <c r="J16" s="29">
        <v>3823.127784964784</v>
      </c>
    </row>
    <row r="17" spans="1:10" ht="17.25" customHeight="1">
      <c r="A17" s="107">
        <v>29495</v>
      </c>
      <c r="B17" s="29">
        <v>96757</v>
      </c>
      <c r="C17" s="29">
        <f t="shared" si="5"/>
        <v>300248</v>
      </c>
      <c r="D17" s="29">
        <v>152281</v>
      </c>
      <c r="E17" s="29">
        <v>147967</v>
      </c>
      <c r="F17" s="29">
        <f t="shared" si="7"/>
        <v>19476</v>
      </c>
      <c r="G17" s="29">
        <f t="shared" si="3"/>
        <v>34273</v>
      </c>
      <c r="H17" s="32">
        <f t="shared" si="4"/>
        <v>0.12885797537362534</v>
      </c>
      <c r="I17" s="36">
        <f t="shared" si="6"/>
        <v>3.1031139865849497</v>
      </c>
      <c r="J17" s="29">
        <v>4315.7682909299992</v>
      </c>
    </row>
    <row r="18" spans="1:10" ht="17.25" customHeight="1">
      <c r="A18" s="107">
        <v>31321</v>
      </c>
      <c r="B18" s="29">
        <v>108775</v>
      </c>
      <c r="C18" s="29">
        <f t="shared" si="5"/>
        <v>328387</v>
      </c>
      <c r="D18" s="29">
        <v>167306</v>
      </c>
      <c r="E18" s="29">
        <v>161081</v>
      </c>
      <c r="F18" s="29">
        <f t="shared" si="7"/>
        <v>12018</v>
      </c>
      <c r="G18" s="29">
        <f t="shared" si="3"/>
        <v>28139</v>
      </c>
      <c r="H18" s="32">
        <f t="shared" si="4"/>
        <v>9.3719192134502138E-2</v>
      </c>
      <c r="I18" s="36">
        <f t="shared" si="6"/>
        <v>3.0189565617099516</v>
      </c>
      <c r="J18" s="29">
        <v>4720.2386085956596</v>
      </c>
    </row>
    <row r="19" spans="1:10" ht="17.25" customHeight="1">
      <c r="A19" s="107">
        <v>33147</v>
      </c>
      <c r="B19" s="29">
        <v>124261</v>
      </c>
      <c r="C19" s="29">
        <f t="shared" si="5"/>
        <v>350330</v>
      </c>
      <c r="D19" s="29">
        <v>178914</v>
      </c>
      <c r="E19" s="29">
        <v>171416</v>
      </c>
      <c r="F19" s="29">
        <f t="shared" si="7"/>
        <v>15486</v>
      </c>
      <c r="G19" s="29">
        <f t="shared" si="3"/>
        <v>21943</v>
      </c>
      <c r="H19" s="32">
        <f t="shared" si="4"/>
        <v>6.6820550143580598E-2</v>
      </c>
      <c r="I19" s="36">
        <f t="shared" si="6"/>
        <v>2.8193077474026444</v>
      </c>
      <c r="J19" s="29">
        <v>5035.647549230991</v>
      </c>
    </row>
    <row r="20" spans="1:10" ht="17.25" customHeight="1">
      <c r="A20" s="107">
        <v>34973</v>
      </c>
      <c r="B20" s="29">
        <v>137993</v>
      </c>
      <c r="C20" s="29">
        <f t="shared" si="5"/>
        <v>368651</v>
      </c>
      <c r="D20" s="29">
        <v>186962</v>
      </c>
      <c r="E20" s="29">
        <v>181689</v>
      </c>
      <c r="F20" s="29">
        <f t="shared" si="7"/>
        <v>13732</v>
      </c>
      <c r="G20" s="29">
        <f t="shared" si="3"/>
        <v>18321</v>
      </c>
      <c r="H20" s="32">
        <f t="shared" si="4"/>
        <v>5.2296406245539918E-2</v>
      </c>
      <c r="I20" s="36">
        <f t="shared" si="6"/>
        <v>2.6715195698332526</v>
      </c>
      <c r="J20" s="29">
        <v>5298.9938191749325</v>
      </c>
    </row>
    <row r="21" spans="1:10" s="21" customFormat="1" ht="17.25" customHeight="1">
      <c r="A21" s="107">
        <v>36800</v>
      </c>
      <c r="B21" s="29">
        <v>148455</v>
      </c>
      <c r="C21" s="29">
        <f t="shared" si="5"/>
        <v>379185</v>
      </c>
      <c r="D21" s="29">
        <v>190927</v>
      </c>
      <c r="E21" s="29">
        <v>188258</v>
      </c>
      <c r="F21" s="29">
        <f t="shared" si="7"/>
        <v>10462</v>
      </c>
      <c r="G21" s="29">
        <f t="shared" si="3"/>
        <v>10534</v>
      </c>
      <c r="H21" s="32">
        <f t="shared" si="4"/>
        <v>2.8574451174688254E-2</v>
      </c>
      <c r="I21" s="36">
        <f t="shared" si="6"/>
        <v>2.5542083459634233</v>
      </c>
      <c r="J21" s="29">
        <v>5450.4096593359209</v>
      </c>
    </row>
    <row r="22" spans="1:10" s="21" customFormat="1" ht="17.25" customHeight="1">
      <c r="A22" s="108">
        <v>38626</v>
      </c>
      <c r="B22" s="29">
        <v>161232</v>
      </c>
      <c r="C22" s="29">
        <f t="shared" si="5"/>
        <v>396014</v>
      </c>
      <c r="D22" s="29">
        <v>198365</v>
      </c>
      <c r="E22" s="29">
        <v>197649</v>
      </c>
      <c r="F22" s="29">
        <f t="shared" si="7"/>
        <v>12777</v>
      </c>
      <c r="G22" s="29">
        <f t="shared" si="3"/>
        <v>16829</v>
      </c>
      <c r="H22" s="32">
        <f t="shared" si="4"/>
        <v>4.4382029879873941E-2</v>
      </c>
      <c r="I22" s="36">
        <f t="shared" si="6"/>
        <v>2.4561749528629551</v>
      </c>
      <c r="J22" s="29">
        <v>5692.3099036941212</v>
      </c>
    </row>
    <row r="23" spans="1:10" s="21" customFormat="1" ht="17.25" customHeight="1">
      <c r="A23" s="107">
        <v>40452</v>
      </c>
      <c r="B23" s="29">
        <v>171981</v>
      </c>
      <c r="C23" s="29">
        <f t="shared" si="5"/>
        <v>409657</v>
      </c>
      <c r="D23" s="29">
        <v>203778</v>
      </c>
      <c r="E23" s="29">
        <v>205879</v>
      </c>
      <c r="F23" s="29">
        <f t="shared" si="7"/>
        <v>10749</v>
      </c>
      <c r="G23" s="29">
        <f t="shared" si="3"/>
        <v>13643</v>
      </c>
      <c r="H23" s="32">
        <f t="shared" si="4"/>
        <v>3.44508022443651E-2</v>
      </c>
      <c r="I23" s="36">
        <f t="shared" si="6"/>
        <v>2.3819898709741194</v>
      </c>
      <c r="J23" s="29">
        <v>5888.4145464999283</v>
      </c>
    </row>
    <row r="24" spans="1:10" s="21" customFormat="1" ht="17.25" customHeight="1">
      <c r="A24" s="28">
        <v>42278</v>
      </c>
      <c r="B24" s="29">
        <v>180170</v>
      </c>
      <c r="C24" s="29">
        <f t="shared" si="5"/>
        <v>423894</v>
      </c>
      <c r="D24" s="29">
        <v>210032</v>
      </c>
      <c r="E24" s="29">
        <v>213862</v>
      </c>
      <c r="F24" s="29">
        <f t="shared" ref="F24:F25" si="8">B24-B23</f>
        <v>8189</v>
      </c>
      <c r="G24" s="29">
        <f t="shared" ref="G24" si="9">C24-C23</f>
        <v>14237</v>
      </c>
      <c r="H24" s="32">
        <f t="shared" ref="H24" si="10">G24/C23</f>
        <v>3.4753464483702222E-2</v>
      </c>
      <c r="I24" s="36">
        <f t="shared" si="6"/>
        <v>2.3527446300715988</v>
      </c>
      <c r="J24" s="29">
        <f>C24/69.57</f>
        <v>6093.0573523070298</v>
      </c>
    </row>
    <row r="25" spans="1:10" ht="17.25" customHeight="1">
      <c r="A25" s="109">
        <v>43374</v>
      </c>
      <c r="B25" s="117">
        <v>187737</v>
      </c>
      <c r="C25" s="118">
        <f>D25+E25</f>
        <v>431286</v>
      </c>
      <c r="D25" s="117">
        <v>213192</v>
      </c>
      <c r="E25" s="117">
        <v>218094</v>
      </c>
      <c r="F25" s="117">
        <f t="shared" si="8"/>
        <v>7567</v>
      </c>
      <c r="G25" s="117">
        <f>C25-C24</f>
        <v>7392</v>
      </c>
      <c r="H25" s="119">
        <f>G25/C24</f>
        <v>1.7438321844612095E-2</v>
      </c>
      <c r="I25" s="120">
        <f t="shared" si="6"/>
        <v>2.297288227680212</v>
      </c>
      <c r="J25" s="95">
        <f>C25/69.57</f>
        <v>6199.3100474342391</v>
      </c>
    </row>
    <row r="26" spans="1:10">
      <c r="A26" s="22"/>
      <c r="B26" s="23"/>
      <c r="C26" s="23"/>
      <c r="D26" s="23"/>
      <c r="E26" s="23"/>
      <c r="F26" s="24"/>
      <c r="G26" s="24"/>
      <c r="H26" s="24"/>
      <c r="I26" s="25"/>
      <c r="J26" s="23"/>
    </row>
    <row r="27" spans="1:10">
      <c r="A27" s="2" t="s">
        <v>274</v>
      </c>
    </row>
    <row r="28" spans="1:10" ht="13.5" customHeight="1">
      <c r="A28" s="2" t="s">
        <v>275</v>
      </c>
    </row>
    <row r="29" spans="1:10">
      <c r="A29" s="2" t="s">
        <v>300</v>
      </c>
    </row>
    <row r="31" spans="1:10">
      <c r="A31" s="124" t="s">
        <v>310</v>
      </c>
      <c r="B31" s="124"/>
      <c r="C31" s="124"/>
      <c r="D31" s="124"/>
      <c r="E31" s="124"/>
      <c r="F31" s="124"/>
      <c r="G31" s="124"/>
      <c r="H31" s="124"/>
      <c r="I31" s="124"/>
      <c r="J31" s="124"/>
    </row>
    <row r="58" spans="1:10">
      <c r="A58" s="124" t="s">
        <v>311</v>
      </c>
      <c r="B58" s="124"/>
      <c r="C58" s="124"/>
      <c r="D58" s="124"/>
      <c r="E58" s="124"/>
      <c r="F58" s="124"/>
      <c r="G58" s="124"/>
      <c r="H58" s="124"/>
      <c r="I58" s="124"/>
      <c r="J58" s="124"/>
    </row>
  </sheetData>
  <mergeCells count="7">
    <mergeCell ref="A31:J31"/>
    <mergeCell ref="A58:J58"/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scale="68" orientation="portrait" horizontalDpi="400" verticalDpi="4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9"/>
  <sheetViews>
    <sheetView zoomScale="90" zoomScaleNormal="90" workbookViewId="0">
      <selection activeCell="A2" sqref="A2"/>
    </sheetView>
  </sheetViews>
  <sheetFormatPr defaultRowHeight="13.5"/>
  <cols>
    <col min="1" max="1" width="19.875" style="6" customWidth="1"/>
    <col min="2" max="5" width="9.75" style="6" customWidth="1"/>
    <col min="6" max="6" width="4.375" style="6" customWidth="1"/>
    <col min="7" max="7" width="19.25" style="6" customWidth="1"/>
    <col min="8" max="11" width="9.75" style="6" customWidth="1"/>
    <col min="12" max="16384" width="9" style="6"/>
  </cols>
  <sheetData>
    <row r="1" spans="1:11" ht="18.75" customHeight="1">
      <c r="A1" s="140" t="s">
        <v>276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</row>
    <row r="2" spans="1:11" ht="18" customHeight="1">
      <c r="A2" s="5" t="s">
        <v>312</v>
      </c>
      <c r="B2" s="5"/>
      <c r="C2" s="5"/>
      <c r="D2" s="5"/>
      <c r="E2" s="39"/>
      <c r="F2" s="5"/>
      <c r="G2" s="5"/>
      <c r="H2" s="40"/>
      <c r="I2" s="26"/>
      <c r="J2" s="26"/>
      <c r="K2" s="7"/>
    </row>
    <row r="3" spans="1:11" ht="20.100000000000001" customHeight="1">
      <c r="A3" s="135" t="s">
        <v>79</v>
      </c>
      <c r="B3" s="41" t="s">
        <v>78</v>
      </c>
      <c r="C3" s="137" t="s">
        <v>0</v>
      </c>
      <c r="D3" s="138"/>
      <c r="E3" s="139"/>
      <c r="F3" s="8"/>
      <c r="G3" s="135" t="s">
        <v>79</v>
      </c>
      <c r="H3" s="41" t="s">
        <v>78</v>
      </c>
      <c r="I3" s="137" t="s">
        <v>0</v>
      </c>
      <c r="J3" s="138"/>
      <c r="K3" s="139"/>
    </row>
    <row r="4" spans="1:11" ht="20.100000000000001" customHeight="1">
      <c r="A4" s="136"/>
      <c r="B4" s="42" t="s">
        <v>3</v>
      </c>
      <c r="C4" s="43" t="s">
        <v>6</v>
      </c>
      <c r="D4" s="43" t="s">
        <v>7</v>
      </c>
      <c r="E4" s="43" t="s">
        <v>8</v>
      </c>
      <c r="F4" s="8"/>
      <c r="G4" s="136"/>
      <c r="H4" s="42" t="s">
        <v>3</v>
      </c>
      <c r="I4" s="43" t="s">
        <v>6</v>
      </c>
      <c r="J4" s="43" t="s">
        <v>7</v>
      </c>
      <c r="K4" s="43" t="s">
        <v>8</v>
      </c>
    </row>
    <row r="5" spans="1:11" ht="18.95" customHeight="1">
      <c r="A5" s="44" t="s">
        <v>80</v>
      </c>
      <c r="B5" s="45">
        <v>656</v>
      </c>
      <c r="C5" s="45">
        <f>SUM(D5:E5)</f>
        <v>1242</v>
      </c>
      <c r="D5" s="121">
        <v>610</v>
      </c>
      <c r="E5" s="46">
        <v>632</v>
      </c>
      <c r="F5" s="8"/>
      <c r="G5" s="47" t="s">
        <v>85</v>
      </c>
      <c r="H5" s="45">
        <v>725</v>
      </c>
      <c r="I5" s="45">
        <f>J5+K5</f>
        <v>1629</v>
      </c>
      <c r="J5" s="46">
        <v>753</v>
      </c>
      <c r="K5" s="46">
        <v>876</v>
      </c>
    </row>
    <row r="6" spans="1:11" ht="18.95" customHeight="1">
      <c r="A6" s="44" t="s">
        <v>82</v>
      </c>
      <c r="B6" s="141">
        <v>4310</v>
      </c>
      <c r="C6" s="143">
        <f>D6+E6</f>
        <v>8191</v>
      </c>
      <c r="D6" s="144">
        <v>3886</v>
      </c>
      <c r="E6" s="144">
        <v>4305</v>
      </c>
      <c r="F6" s="8"/>
      <c r="G6" s="47" t="s">
        <v>87</v>
      </c>
      <c r="H6" s="45">
        <v>464</v>
      </c>
      <c r="I6" s="45">
        <f t="shared" ref="I6:I55" si="0">J6+K6</f>
        <v>1138</v>
      </c>
      <c r="J6" s="46">
        <v>533</v>
      </c>
      <c r="K6" s="46">
        <v>605</v>
      </c>
    </row>
    <row r="7" spans="1:11" ht="18.95" customHeight="1">
      <c r="A7" s="44" t="s">
        <v>84</v>
      </c>
      <c r="B7" s="142"/>
      <c r="C7" s="143"/>
      <c r="D7" s="145"/>
      <c r="E7" s="145"/>
      <c r="F7" s="8"/>
      <c r="G7" s="47" t="s">
        <v>89</v>
      </c>
      <c r="H7" s="45">
        <v>775</v>
      </c>
      <c r="I7" s="45">
        <f t="shared" si="0"/>
        <v>1928</v>
      </c>
      <c r="J7" s="46">
        <v>930</v>
      </c>
      <c r="K7" s="46">
        <v>998</v>
      </c>
    </row>
    <row r="8" spans="1:11" ht="18.95" customHeight="1">
      <c r="A8" s="44" t="s">
        <v>86</v>
      </c>
      <c r="B8" s="45">
        <v>608</v>
      </c>
      <c r="C8" s="45">
        <f>D8+E8</f>
        <v>1139</v>
      </c>
      <c r="D8" s="46">
        <v>583</v>
      </c>
      <c r="E8" s="46">
        <v>556</v>
      </c>
      <c r="F8" s="8"/>
      <c r="G8" s="47" t="s">
        <v>91</v>
      </c>
      <c r="H8" s="45">
        <v>507</v>
      </c>
      <c r="I8" s="45">
        <f t="shared" si="0"/>
        <v>1361</v>
      </c>
      <c r="J8" s="46">
        <v>652</v>
      </c>
      <c r="K8" s="46">
        <v>709</v>
      </c>
    </row>
    <row r="9" spans="1:11" ht="18.95" customHeight="1">
      <c r="A9" s="44" t="s">
        <v>88</v>
      </c>
      <c r="B9" s="45">
        <v>354</v>
      </c>
      <c r="C9" s="45">
        <f t="shared" ref="C9:C56" si="1">D9+E9</f>
        <v>699</v>
      </c>
      <c r="D9" s="46">
        <v>361</v>
      </c>
      <c r="E9" s="46">
        <v>338</v>
      </c>
      <c r="F9" s="8"/>
      <c r="G9" s="47" t="s">
        <v>93</v>
      </c>
      <c r="H9" s="45">
        <v>884</v>
      </c>
      <c r="I9" s="45">
        <f t="shared" si="0"/>
        <v>2085</v>
      </c>
      <c r="J9" s="46">
        <v>955</v>
      </c>
      <c r="K9" s="46">
        <v>1130</v>
      </c>
    </row>
    <row r="10" spans="1:11" ht="18.95" customHeight="1">
      <c r="A10" s="44" t="s">
        <v>90</v>
      </c>
      <c r="B10" s="45">
        <v>1130</v>
      </c>
      <c r="C10" s="45">
        <f t="shared" si="1"/>
        <v>1658</v>
      </c>
      <c r="D10" s="46">
        <v>1162</v>
      </c>
      <c r="E10" s="46">
        <v>496</v>
      </c>
      <c r="F10" s="8"/>
      <c r="G10" s="47" t="s">
        <v>95</v>
      </c>
      <c r="H10" s="45">
        <v>651</v>
      </c>
      <c r="I10" s="45">
        <f t="shared" si="0"/>
        <v>1451</v>
      </c>
      <c r="J10" s="46">
        <v>690</v>
      </c>
      <c r="K10" s="46">
        <v>761</v>
      </c>
    </row>
    <row r="11" spans="1:11" ht="18.95" customHeight="1">
      <c r="A11" s="44" t="s">
        <v>92</v>
      </c>
      <c r="B11" s="45">
        <v>672</v>
      </c>
      <c r="C11" s="45">
        <f t="shared" si="1"/>
        <v>1418</v>
      </c>
      <c r="D11" s="46">
        <v>723</v>
      </c>
      <c r="E11" s="46">
        <v>695</v>
      </c>
      <c r="F11" s="8"/>
      <c r="G11" s="47" t="s">
        <v>97</v>
      </c>
      <c r="H11" s="45">
        <v>535</v>
      </c>
      <c r="I11" s="45">
        <f t="shared" si="0"/>
        <v>1224</v>
      </c>
      <c r="J11" s="46">
        <v>583</v>
      </c>
      <c r="K11" s="46">
        <v>641</v>
      </c>
    </row>
    <row r="12" spans="1:11" ht="18.95" customHeight="1">
      <c r="A12" s="44" t="s">
        <v>94</v>
      </c>
      <c r="B12" s="45">
        <v>120</v>
      </c>
      <c r="C12" s="45">
        <f t="shared" si="1"/>
        <v>315</v>
      </c>
      <c r="D12" s="46">
        <v>158</v>
      </c>
      <c r="E12" s="46">
        <v>157</v>
      </c>
      <c r="F12" s="8"/>
      <c r="G12" s="47" t="s">
        <v>99</v>
      </c>
      <c r="H12" s="45">
        <v>556</v>
      </c>
      <c r="I12" s="45">
        <f t="shared" si="0"/>
        <v>1384</v>
      </c>
      <c r="J12" s="46">
        <v>644</v>
      </c>
      <c r="K12" s="46">
        <v>740</v>
      </c>
    </row>
    <row r="13" spans="1:11" ht="18.95" customHeight="1">
      <c r="A13" s="44" t="s">
        <v>96</v>
      </c>
      <c r="B13" s="45">
        <v>663</v>
      </c>
      <c r="C13" s="45">
        <f t="shared" si="1"/>
        <v>1420</v>
      </c>
      <c r="D13" s="46">
        <v>710</v>
      </c>
      <c r="E13" s="46">
        <v>710</v>
      </c>
      <c r="F13" s="8"/>
      <c r="G13" s="47" t="s">
        <v>101</v>
      </c>
      <c r="H13" s="45">
        <v>596</v>
      </c>
      <c r="I13" s="45">
        <f t="shared" si="0"/>
        <v>1595</v>
      </c>
      <c r="J13" s="46">
        <v>778</v>
      </c>
      <c r="K13" s="46">
        <v>817</v>
      </c>
    </row>
    <row r="14" spans="1:11" ht="18.95" customHeight="1">
      <c r="A14" s="44" t="s">
        <v>98</v>
      </c>
      <c r="B14" s="45">
        <v>604</v>
      </c>
      <c r="C14" s="45">
        <f t="shared" si="1"/>
        <v>1260</v>
      </c>
      <c r="D14" s="46">
        <v>600</v>
      </c>
      <c r="E14" s="46">
        <v>660</v>
      </c>
      <c r="F14" s="8"/>
      <c r="G14" s="47" t="s">
        <v>103</v>
      </c>
      <c r="H14" s="45">
        <v>812</v>
      </c>
      <c r="I14" s="45">
        <f t="shared" si="0"/>
        <v>1860</v>
      </c>
      <c r="J14" s="46">
        <v>913</v>
      </c>
      <c r="K14" s="46">
        <v>947</v>
      </c>
    </row>
    <row r="15" spans="1:11" ht="18.95" customHeight="1">
      <c r="A15" s="44" t="s">
        <v>100</v>
      </c>
      <c r="B15" s="45">
        <v>832</v>
      </c>
      <c r="C15" s="45">
        <f t="shared" si="1"/>
        <v>1895</v>
      </c>
      <c r="D15" s="46">
        <v>927</v>
      </c>
      <c r="E15" s="46">
        <v>968</v>
      </c>
      <c r="F15" s="8"/>
      <c r="G15" s="47" t="s">
        <v>105</v>
      </c>
      <c r="H15" s="45">
        <v>158</v>
      </c>
      <c r="I15" s="45">
        <f t="shared" si="0"/>
        <v>378</v>
      </c>
      <c r="J15" s="46">
        <v>190</v>
      </c>
      <c r="K15" s="46">
        <v>188</v>
      </c>
    </row>
    <row r="16" spans="1:11" ht="18.95" customHeight="1">
      <c r="A16" s="44" t="s">
        <v>102</v>
      </c>
      <c r="B16" s="45">
        <v>414</v>
      </c>
      <c r="C16" s="45">
        <f t="shared" si="1"/>
        <v>822</v>
      </c>
      <c r="D16" s="46">
        <v>415</v>
      </c>
      <c r="E16" s="46">
        <v>407</v>
      </c>
      <c r="F16" s="8"/>
      <c r="G16" s="47" t="s">
        <v>107</v>
      </c>
      <c r="H16" s="45">
        <v>574</v>
      </c>
      <c r="I16" s="45">
        <f t="shared" si="0"/>
        <v>1419</v>
      </c>
      <c r="J16" s="46">
        <v>692</v>
      </c>
      <c r="K16" s="46">
        <v>727</v>
      </c>
    </row>
    <row r="17" spans="1:11" ht="18.95" customHeight="1">
      <c r="A17" s="44" t="s">
        <v>104</v>
      </c>
      <c r="B17" s="45">
        <v>1217</v>
      </c>
      <c r="C17" s="45">
        <f t="shared" si="1"/>
        <v>1960</v>
      </c>
      <c r="D17" s="46">
        <v>1022</v>
      </c>
      <c r="E17" s="46">
        <v>938</v>
      </c>
      <c r="F17" s="8"/>
      <c r="G17" s="47" t="s">
        <v>109</v>
      </c>
      <c r="H17" s="45">
        <v>351</v>
      </c>
      <c r="I17" s="45">
        <f t="shared" si="0"/>
        <v>702</v>
      </c>
      <c r="J17" s="46">
        <v>400</v>
      </c>
      <c r="K17" s="46">
        <v>302</v>
      </c>
    </row>
    <row r="18" spans="1:11" ht="18.95" customHeight="1">
      <c r="A18" s="44" t="s">
        <v>106</v>
      </c>
      <c r="B18" s="45">
        <v>922</v>
      </c>
      <c r="C18" s="45">
        <f t="shared" si="1"/>
        <v>2073</v>
      </c>
      <c r="D18" s="46">
        <v>1046</v>
      </c>
      <c r="E18" s="46">
        <v>1027</v>
      </c>
      <c r="F18" s="8"/>
      <c r="G18" s="47" t="s">
        <v>111</v>
      </c>
      <c r="H18" s="45">
        <v>642</v>
      </c>
      <c r="I18" s="45">
        <f t="shared" si="0"/>
        <v>1590</v>
      </c>
      <c r="J18" s="46">
        <v>788</v>
      </c>
      <c r="K18" s="46">
        <v>802</v>
      </c>
    </row>
    <row r="19" spans="1:11" ht="18.95" customHeight="1">
      <c r="A19" s="44" t="s">
        <v>108</v>
      </c>
      <c r="B19" s="45">
        <v>353</v>
      </c>
      <c r="C19" s="45">
        <f t="shared" si="1"/>
        <v>734</v>
      </c>
      <c r="D19" s="46">
        <v>380</v>
      </c>
      <c r="E19" s="46">
        <v>354</v>
      </c>
      <c r="F19" s="8"/>
      <c r="G19" s="47" t="s">
        <v>113</v>
      </c>
      <c r="H19" s="45">
        <v>463</v>
      </c>
      <c r="I19" s="45">
        <f t="shared" si="0"/>
        <v>967</v>
      </c>
      <c r="J19" s="46">
        <v>481</v>
      </c>
      <c r="K19" s="46">
        <v>486</v>
      </c>
    </row>
    <row r="20" spans="1:11" ht="18.95" customHeight="1">
      <c r="A20" s="44" t="s">
        <v>110</v>
      </c>
      <c r="B20" s="45">
        <v>169</v>
      </c>
      <c r="C20" s="45">
        <f t="shared" si="1"/>
        <v>427</v>
      </c>
      <c r="D20" s="46">
        <v>198</v>
      </c>
      <c r="E20" s="46">
        <v>229</v>
      </c>
      <c r="F20" s="8"/>
      <c r="G20" s="47" t="s">
        <v>115</v>
      </c>
      <c r="H20" s="45">
        <v>1238</v>
      </c>
      <c r="I20" s="45">
        <f t="shared" si="0"/>
        <v>2991</v>
      </c>
      <c r="J20" s="46">
        <v>1471</v>
      </c>
      <c r="K20" s="46">
        <v>1520</v>
      </c>
    </row>
    <row r="21" spans="1:11" ht="18.95" customHeight="1">
      <c r="A21" s="44" t="s">
        <v>112</v>
      </c>
      <c r="B21" s="45">
        <v>374</v>
      </c>
      <c r="C21" s="45">
        <f t="shared" si="1"/>
        <v>983</v>
      </c>
      <c r="D21" s="46">
        <v>496</v>
      </c>
      <c r="E21" s="46">
        <v>487</v>
      </c>
      <c r="F21" s="8"/>
      <c r="G21" s="47" t="s">
        <v>117</v>
      </c>
      <c r="H21" s="45">
        <v>972</v>
      </c>
      <c r="I21" s="45">
        <f t="shared" si="0"/>
        <v>2238</v>
      </c>
      <c r="J21" s="46">
        <v>1079</v>
      </c>
      <c r="K21" s="46">
        <v>1159</v>
      </c>
    </row>
    <row r="22" spans="1:11" ht="18.95" customHeight="1">
      <c r="A22" s="44" t="s">
        <v>114</v>
      </c>
      <c r="B22" s="45">
        <v>815</v>
      </c>
      <c r="C22" s="45">
        <f t="shared" si="1"/>
        <v>1855</v>
      </c>
      <c r="D22" s="46">
        <v>929</v>
      </c>
      <c r="E22" s="46">
        <v>926</v>
      </c>
      <c r="F22" s="8"/>
      <c r="G22" s="47" t="s">
        <v>119</v>
      </c>
      <c r="H22" s="45">
        <v>715</v>
      </c>
      <c r="I22" s="45">
        <f t="shared" si="0"/>
        <v>1645</v>
      </c>
      <c r="J22" s="46">
        <v>755</v>
      </c>
      <c r="K22" s="46">
        <v>890</v>
      </c>
    </row>
    <row r="23" spans="1:11" ht="18.95" customHeight="1">
      <c r="A23" s="44" t="s">
        <v>116</v>
      </c>
      <c r="B23" s="45">
        <v>636</v>
      </c>
      <c r="C23" s="45">
        <f t="shared" si="1"/>
        <v>1202</v>
      </c>
      <c r="D23" s="46">
        <v>579</v>
      </c>
      <c r="E23" s="46">
        <v>623</v>
      </c>
      <c r="F23" s="8"/>
      <c r="G23" s="47" t="s">
        <v>121</v>
      </c>
      <c r="H23" s="45">
        <v>802</v>
      </c>
      <c r="I23" s="45">
        <f t="shared" si="0"/>
        <v>1939</v>
      </c>
      <c r="J23" s="46">
        <v>925</v>
      </c>
      <c r="K23" s="46">
        <v>1014</v>
      </c>
    </row>
    <row r="24" spans="1:11" ht="18.95" customHeight="1">
      <c r="A24" s="44" t="s">
        <v>118</v>
      </c>
      <c r="B24" s="45">
        <v>429</v>
      </c>
      <c r="C24" s="45">
        <f t="shared" si="1"/>
        <v>1113</v>
      </c>
      <c r="D24" s="46">
        <v>489</v>
      </c>
      <c r="E24" s="46">
        <v>624</v>
      </c>
      <c r="F24" s="8"/>
      <c r="G24" s="47" t="s">
        <v>123</v>
      </c>
      <c r="H24" s="45">
        <v>652</v>
      </c>
      <c r="I24" s="45">
        <f t="shared" si="0"/>
        <v>1739</v>
      </c>
      <c r="J24" s="46">
        <v>878</v>
      </c>
      <c r="K24" s="46">
        <v>861</v>
      </c>
    </row>
    <row r="25" spans="1:11" ht="18.95" customHeight="1">
      <c r="A25" s="44" t="s">
        <v>120</v>
      </c>
      <c r="B25" s="45">
        <v>582</v>
      </c>
      <c r="C25" s="45">
        <f t="shared" si="1"/>
        <v>1551</v>
      </c>
      <c r="D25" s="46">
        <v>778</v>
      </c>
      <c r="E25" s="46">
        <v>773</v>
      </c>
      <c r="F25" s="8"/>
      <c r="G25" s="47" t="s">
        <v>125</v>
      </c>
      <c r="H25" s="45">
        <v>638</v>
      </c>
      <c r="I25" s="45">
        <f t="shared" si="0"/>
        <v>1178</v>
      </c>
      <c r="J25" s="46">
        <v>562</v>
      </c>
      <c r="K25" s="46">
        <v>616</v>
      </c>
    </row>
    <row r="26" spans="1:11" ht="18.95" customHeight="1">
      <c r="A26" s="44" t="s">
        <v>122</v>
      </c>
      <c r="B26" s="45">
        <v>451</v>
      </c>
      <c r="C26" s="45">
        <f t="shared" si="1"/>
        <v>1169</v>
      </c>
      <c r="D26" s="46">
        <v>525</v>
      </c>
      <c r="E26" s="46">
        <v>644</v>
      </c>
      <c r="F26" s="8"/>
      <c r="G26" s="47" t="s">
        <v>127</v>
      </c>
      <c r="H26" s="45">
        <v>771</v>
      </c>
      <c r="I26" s="45">
        <f t="shared" si="0"/>
        <v>1587</v>
      </c>
      <c r="J26" s="46">
        <v>771</v>
      </c>
      <c r="K26" s="46">
        <v>816</v>
      </c>
    </row>
    <row r="27" spans="1:11" ht="18.95" customHeight="1">
      <c r="A27" s="44" t="s">
        <v>124</v>
      </c>
      <c r="B27" s="45">
        <v>0</v>
      </c>
      <c r="C27" s="45">
        <f t="shared" si="1"/>
        <v>0</v>
      </c>
      <c r="D27" s="46">
        <v>0</v>
      </c>
      <c r="E27" s="46">
        <v>0</v>
      </c>
      <c r="F27" s="8"/>
      <c r="G27" s="47" t="s">
        <v>129</v>
      </c>
      <c r="H27" s="45">
        <v>726</v>
      </c>
      <c r="I27" s="45">
        <f t="shared" si="0"/>
        <v>1736</v>
      </c>
      <c r="J27" s="46">
        <v>828</v>
      </c>
      <c r="K27" s="46">
        <v>908</v>
      </c>
    </row>
    <row r="28" spans="1:11" ht="18.95" customHeight="1">
      <c r="A28" s="44" t="s">
        <v>126</v>
      </c>
      <c r="B28" s="45">
        <v>656</v>
      </c>
      <c r="C28" s="45">
        <f t="shared" si="1"/>
        <v>1779</v>
      </c>
      <c r="D28" s="46">
        <v>888</v>
      </c>
      <c r="E28" s="46">
        <v>891</v>
      </c>
      <c r="F28" s="8"/>
      <c r="G28" s="47" t="s">
        <v>131</v>
      </c>
      <c r="H28" s="45">
        <v>401</v>
      </c>
      <c r="I28" s="45">
        <f t="shared" si="0"/>
        <v>655</v>
      </c>
      <c r="J28" s="46">
        <v>275</v>
      </c>
      <c r="K28" s="46">
        <v>380</v>
      </c>
    </row>
    <row r="29" spans="1:11" ht="18.95" customHeight="1">
      <c r="A29" s="44" t="s">
        <v>128</v>
      </c>
      <c r="B29" s="45">
        <v>413</v>
      </c>
      <c r="C29" s="45">
        <f t="shared" si="1"/>
        <v>1065</v>
      </c>
      <c r="D29" s="46">
        <v>546</v>
      </c>
      <c r="E29" s="46">
        <v>519</v>
      </c>
      <c r="F29" s="8"/>
      <c r="G29" s="47" t="s">
        <v>133</v>
      </c>
      <c r="H29" s="45">
        <v>561</v>
      </c>
      <c r="I29" s="45">
        <f t="shared" si="0"/>
        <v>1112</v>
      </c>
      <c r="J29" s="46">
        <v>544</v>
      </c>
      <c r="K29" s="46">
        <v>568</v>
      </c>
    </row>
    <row r="30" spans="1:11" ht="18.95" customHeight="1">
      <c r="A30" s="44" t="s">
        <v>130</v>
      </c>
      <c r="B30" s="45">
        <v>203</v>
      </c>
      <c r="C30" s="45">
        <f t="shared" si="1"/>
        <v>450</v>
      </c>
      <c r="D30" s="102">
        <v>226</v>
      </c>
      <c r="E30" s="46">
        <v>224</v>
      </c>
      <c r="F30" s="8"/>
      <c r="G30" s="47" t="s">
        <v>135</v>
      </c>
      <c r="H30" s="45">
        <v>439</v>
      </c>
      <c r="I30" s="45">
        <f t="shared" si="0"/>
        <v>827</v>
      </c>
      <c r="J30" s="46">
        <v>451</v>
      </c>
      <c r="K30" s="46">
        <v>376</v>
      </c>
    </row>
    <row r="31" spans="1:11" ht="18.95" customHeight="1">
      <c r="A31" s="44" t="s">
        <v>132</v>
      </c>
      <c r="B31" s="45">
        <v>2318</v>
      </c>
      <c r="C31" s="45">
        <f t="shared" si="1"/>
        <v>4140</v>
      </c>
      <c r="D31" s="46">
        <v>1968</v>
      </c>
      <c r="E31" s="46">
        <v>2172</v>
      </c>
      <c r="F31" s="8"/>
      <c r="G31" s="44" t="s">
        <v>137</v>
      </c>
      <c r="H31" s="45">
        <v>755</v>
      </c>
      <c r="I31" s="45">
        <f t="shared" si="0"/>
        <v>1942</v>
      </c>
      <c r="J31" s="46">
        <v>1006</v>
      </c>
      <c r="K31" s="46">
        <v>936</v>
      </c>
    </row>
    <row r="32" spans="1:11" ht="18.95" customHeight="1">
      <c r="A32" s="44" t="s">
        <v>134</v>
      </c>
      <c r="B32" s="45">
        <v>641</v>
      </c>
      <c r="C32" s="45">
        <f t="shared" si="1"/>
        <v>1518</v>
      </c>
      <c r="D32" s="46">
        <v>757</v>
      </c>
      <c r="E32" s="46">
        <v>761</v>
      </c>
      <c r="F32" s="8"/>
      <c r="G32" s="44" t="s">
        <v>139</v>
      </c>
      <c r="H32" s="45">
        <v>228</v>
      </c>
      <c r="I32" s="45">
        <f t="shared" si="0"/>
        <v>515</v>
      </c>
      <c r="J32" s="46">
        <v>273</v>
      </c>
      <c r="K32" s="46">
        <v>242</v>
      </c>
    </row>
    <row r="33" spans="1:11" ht="18.95" customHeight="1">
      <c r="A33" s="44" t="s">
        <v>136</v>
      </c>
      <c r="B33" s="45">
        <v>282</v>
      </c>
      <c r="C33" s="45">
        <f t="shared" si="1"/>
        <v>693</v>
      </c>
      <c r="D33" s="46">
        <v>346</v>
      </c>
      <c r="E33" s="46">
        <v>347</v>
      </c>
      <c r="F33" s="8"/>
      <c r="G33" s="44" t="s">
        <v>141</v>
      </c>
      <c r="H33" s="45">
        <v>552</v>
      </c>
      <c r="I33" s="45">
        <f t="shared" si="0"/>
        <v>1321</v>
      </c>
      <c r="J33" s="46">
        <v>641</v>
      </c>
      <c r="K33" s="46">
        <v>680</v>
      </c>
    </row>
    <row r="34" spans="1:11" ht="18.95" customHeight="1">
      <c r="A34" s="44" t="s">
        <v>138</v>
      </c>
      <c r="B34" s="45">
        <v>20</v>
      </c>
      <c r="C34" s="45">
        <f t="shared" si="1"/>
        <v>56</v>
      </c>
      <c r="D34" s="46">
        <v>30</v>
      </c>
      <c r="E34" s="46">
        <v>26</v>
      </c>
      <c r="F34" s="8"/>
      <c r="G34" s="44" t="s">
        <v>143</v>
      </c>
      <c r="H34" s="45">
        <v>1654</v>
      </c>
      <c r="I34" s="45">
        <f t="shared" si="0"/>
        <v>4109</v>
      </c>
      <c r="J34" s="46">
        <v>2000</v>
      </c>
      <c r="K34" s="46">
        <v>2109</v>
      </c>
    </row>
    <row r="35" spans="1:11" ht="18.95" customHeight="1">
      <c r="A35" s="44" t="s">
        <v>140</v>
      </c>
      <c r="B35" s="103" t="s">
        <v>306</v>
      </c>
      <c r="C35" s="46" t="s">
        <v>306</v>
      </c>
      <c r="D35" s="103" t="s">
        <v>306</v>
      </c>
      <c r="E35" s="103" t="s">
        <v>306</v>
      </c>
      <c r="F35" s="8"/>
      <c r="G35" s="44" t="s">
        <v>145</v>
      </c>
      <c r="H35" s="45">
        <v>1019</v>
      </c>
      <c r="I35" s="45">
        <f t="shared" si="0"/>
        <v>2133</v>
      </c>
      <c r="J35" s="46">
        <v>1060</v>
      </c>
      <c r="K35" s="46">
        <v>1073</v>
      </c>
    </row>
    <row r="36" spans="1:11" ht="18.95" customHeight="1">
      <c r="A36" s="44" t="s">
        <v>142</v>
      </c>
      <c r="B36" s="45">
        <v>749</v>
      </c>
      <c r="C36" s="45">
        <f t="shared" si="1"/>
        <v>1587</v>
      </c>
      <c r="D36" s="46">
        <v>792</v>
      </c>
      <c r="E36" s="46">
        <v>795</v>
      </c>
      <c r="F36" s="8"/>
      <c r="G36" s="44" t="s">
        <v>147</v>
      </c>
      <c r="H36" s="45">
        <v>380</v>
      </c>
      <c r="I36" s="45">
        <f t="shared" si="0"/>
        <v>738</v>
      </c>
      <c r="J36" s="46">
        <v>380</v>
      </c>
      <c r="K36" s="46">
        <v>358</v>
      </c>
    </row>
    <row r="37" spans="1:11" ht="18.95" customHeight="1">
      <c r="A37" s="44" t="s">
        <v>144</v>
      </c>
      <c r="B37" s="45">
        <v>372</v>
      </c>
      <c r="C37" s="45">
        <f t="shared" si="1"/>
        <v>975</v>
      </c>
      <c r="D37" s="46">
        <v>456</v>
      </c>
      <c r="E37" s="46">
        <v>519</v>
      </c>
      <c r="F37" s="8"/>
      <c r="G37" s="44" t="s">
        <v>149</v>
      </c>
      <c r="H37" s="45">
        <v>873</v>
      </c>
      <c r="I37" s="45">
        <f t="shared" si="0"/>
        <v>2065</v>
      </c>
      <c r="J37" s="46">
        <v>1019</v>
      </c>
      <c r="K37" s="46">
        <v>1046</v>
      </c>
    </row>
    <row r="38" spans="1:11" ht="18.95" customHeight="1">
      <c r="A38" s="44" t="s">
        <v>146</v>
      </c>
      <c r="B38" s="45">
        <v>1259</v>
      </c>
      <c r="C38" s="45">
        <f t="shared" si="1"/>
        <v>3063</v>
      </c>
      <c r="D38" s="46">
        <v>1525</v>
      </c>
      <c r="E38" s="46">
        <v>1538</v>
      </c>
      <c r="F38" s="8"/>
      <c r="G38" s="44" t="s">
        <v>151</v>
      </c>
      <c r="H38" s="45">
        <v>196</v>
      </c>
      <c r="I38" s="45">
        <f t="shared" si="0"/>
        <v>353</v>
      </c>
      <c r="J38" s="46">
        <v>183</v>
      </c>
      <c r="K38" s="46">
        <v>170</v>
      </c>
    </row>
    <row r="39" spans="1:11" ht="18.95" customHeight="1">
      <c r="A39" s="44" t="s">
        <v>148</v>
      </c>
      <c r="B39" s="45">
        <v>840</v>
      </c>
      <c r="C39" s="45">
        <f t="shared" si="1"/>
        <v>2183</v>
      </c>
      <c r="D39" s="46">
        <v>1103</v>
      </c>
      <c r="E39" s="46">
        <v>1080</v>
      </c>
      <c r="F39" s="8"/>
      <c r="G39" s="44" t="s">
        <v>153</v>
      </c>
      <c r="H39" s="45">
        <v>857</v>
      </c>
      <c r="I39" s="45">
        <f t="shared" si="0"/>
        <v>1807</v>
      </c>
      <c r="J39" s="46">
        <v>959</v>
      </c>
      <c r="K39" s="46">
        <v>848</v>
      </c>
    </row>
    <row r="40" spans="1:11" ht="18.95" customHeight="1">
      <c r="A40" s="44" t="s">
        <v>150</v>
      </c>
      <c r="B40" s="45">
        <v>601</v>
      </c>
      <c r="C40" s="45">
        <f t="shared" si="1"/>
        <v>1549</v>
      </c>
      <c r="D40" s="46">
        <v>708</v>
      </c>
      <c r="E40" s="46">
        <v>841</v>
      </c>
      <c r="F40" s="8"/>
      <c r="G40" s="44" t="s">
        <v>155</v>
      </c>
      <c r="H40" s="45">
        <v>277</v>
      </c>
      <c r="I40" s="45">
        <f t="shared" si="0"/>
        <v>771</v>
      </c>
      <c r="J40" s="46">
        <v>386</v>
      </c>
      <c r="K40" s="46">
        <v>385</v>
      </c>
    </row>
    <row r="41" spans="1:11" ht="18.95" customHeight="1">
      <c r="A41" s="44" t="s">
        <v>152</v>
      </c>
      <c r="B41" s="45">
        <v>373</v>
      </c>
      <c r="C41" s="45">
        <f t="shared" si="1"/>
        <v>881</v>
      </c>
      <c r="D41" s="46">
        <v>412</v>
      </c>
      <c r="E41" s="46">
        <v>469</v>
      </c>
      <c r="F41" s="8"/>
      <c r="G41" s="44" t="s">
        <v>157</v>
      </c>
      <c r="H41" s="45">
        <v>1033</v>
      </c>
      <c r="I41" s="45">
        <f t="shared" si="0"/>
        <v>2344</v>
      </c>
      <c r="J41" s="46">
        <v>1172</v>
      </c>
      <c r="K41" s="46">
        <v>1172</v>
      </c>
    </row>
    <row r="42" spans="1:11" ht="18.95" customHeight="1">
      <c r="A42" s="44" t="s">
        <v>154</v>
      </c>
      <c r="B42" s="45">
        <v>450</v>
      </c>
      <c r="C42" s="45">
        <f t="shared" si="1"/>
        <v>1017</v>
      </c>
      <c r="D42" s="46">
        <v>496</v>
      </c>
      <c r="E42" s="46">
        <v>521</v>
      </c>
      <c r="F42" s="8"/>
      <c r="G42" s="44" t="s">
        <v>158</v>
      </c>
      <c r="H42" s="45">
        <v>573</v>
      </c>
      <c r="I42" s="45">
        <f t="shared" si="0"/>
        <v>1346</v>
      </c>
      <c r="J42" s="46">
        <v>639</v>
      </c>
      <c r="K42" s="46">
        <v>707</v>
      </c>
    </row>
    <row r="43" spans="1:11" ht="18.95" customHeight="1">
      <c r="A43" s="44" t="s">
        <v>156</v>
      </c>
      <c r="B43" s="45">
        <v>456</v>
      </c>
      <c r="C43" s="45">
        <f t="shared" si="1"/>
        <v>1072</v>
      </c>
      <c r="D43" s="46">
        <v>539</v>
      </c>
      <c r="E43" s="46">
        <v>533</v>
      </c>
      <c r="F43" s="8"/>
      <c r="G43" s="44" t="s">
        <v>160</v>
      </c>
      <c r="H43" s="45">
        <v>693</v>
      </c>
      <c r="I43" s="45">
        <f t="shared" si="0"/>
        <v>1597</v>
      </c>
      <c r="J43" s="46">
        <v>815</v>
      </c>
      <c r="K43" s="46">
        <v>782</v>
      </c>
    </row>
    <row r="44" spans="1:11" ht="18.95" customHeight="1">
      <c r="A44" s="47" t="s">
        <v>17</v>
      </c>
      <c r="B44" s="45">
        <v>239</v>
      </c>
      <c r="C44" s="45">
        <f t="shared" si="1"/>
        <v>648</v>
      </c>
      <c r="D44" s="46">
        <v>280</v>
      </c>
      <c r="E44" s="46">
        <v>368</v>
      </c>
      <c r="F44" s="8"/>
      <c r="G44" s="44" t="s">
        <v>162</v>
      </c>
      <c r="H44" s="45">
        <v>194</v>
      </c>
      <c r="I44" s="45">
        <f t="shared" si="0"/>
        <v>979</v>
      </c>
      <c r="J44" s="46">
        <v>441</v>
      </c>
      <c r="K44" s="46">
        <v>538</v>
      </c>
    </row>
    <row r="45" spans="1:11" ht="18.95" customHeight="1">
      <c r="A45" s="44" t="s">
        <v>159</v>
      </c>
      <c r="B45" s="45">
        <v>1273</v>
      </c>
      <c r="C45" s="45">
        <f t="shared" si="1"/>
        <v>2294</v>
      </c>
      <c r="D45" s="46">
        <v>1117</v>
      </c>
      <c r="E45" s="46">
        <v>1177</v>
      </c>
      <c r="F45" s="8"/>
      <c r="G45" s="44" t="s">
        <v>277</v>
      </c>
      <c r="H45" s="45">
        <v>338</v>
      </c>
      <c r="I45" s="45">
        <f t="shared" si="0"/>
        <v>818</v>
      </c>
      <c r="J45" s="46">
        <v>398</v>
      </c>
      <c r="K45" s="46">
        <v>420</v>
      </c>
    </row>
    <row r="46" spans="1:11" ht="18.95" customHeight="1">
      <c r="A46" s="47" t="s">
        <v>161</v>
      </c>
      <c r="B46" s="45">
        <v>683</v>
      </c>
      <c r="C46" s="45">
        <f t="shared" si="1"/>
        <v>1375</v>
      </c>
      <c r="D46" s="46">
        <v>600</v>
      </c>
      <c r="E46" s="46">
        <v>775</v>
      </c>
      <c r="F46" s="8"/>
      <c r="G46" s="44" t="s">
        <v>166</v>
      </c>
      <c r="H46" s="45">
        <v>46</v>
      </c>
      <c r="I46" s="45">
        <f t="shared" si="0"/>
        <v>132</v>
      </c>
      <c r="J46" s="46">
        <v>62</v>
      </c>
      <c r="K46" s="46">
        <v>70</v>
      </c>
    </row>
    <row r="47" spans="1:11" ht="18.95" customHeight="1">
      <c r="A47" s="47" t="s">
        <v>163</v>
      </c>
      <c r="B47" s="45">
        <v>650</v>
      </c>
      <c r="C47" s="45">
        <f t="shared" si="1"/>
        <v>1371</v>
      </c>
      <c r="D47" s="46">
        <v>668</v>
      </c>
      <c r="E47" s="46">
        <v>703</v>
      </c>
      <c r="F47" s="8"/>
      <c r="G47" s="44" t="s">
        <v>168</v>
      </c>
      <c r="H47" s="45">
        <v>339</v>
      </c>
      <c r="I47" s="45">
        <f t="shared" si="0"/>
        <v>898</v>
      </c>
      <c r="J47" s="46">
        <v>439</v>
      </c>
      <c r="K47" s="46">
        <v>459</v>
      </c>
    </row>
    <row r="48" spans="1:11" ht="18.95" customHeight="1">
      <c r="A48" s="47" t="s">
        <v>164</v>
      </c>
      <c r="B48" s="45">
        <v>1011</v>
      </c>
      <c r="C48" s="45">
        <f t="shared" si="1"/>
        <v>2049</v>
      </c>
      <c r="D48" s="46">
        <v>955</v>
      </c>
      <c r="E48" s="46">
        <v>1094</v>
      </c>
      <c r="F48" s="8"/>
      <c r="G48" s="44" t="s">
        <v>170</v>
      </c>
      <c r="H48" s="45">
        <v>449</v>
      </c>
      <c r="I48" s="45">
        <f t="shared" si="0"/>
        <v>1084</v>
      </c>
      <c r="J48" s="46">
        <v>532</v>
      </c>
      <c r="K48" s="46">
        <v>552</v>
      </c>
    </row>
    <row r="49" spans="1:11" ht="18.95" customHeight="1">
      <c r="A49" s="47" t="s">
        <v>165</v>
      </c>
      <c r="B49" s="45">
        <v>704</v>
      </c>
      <c r="C49" s="45">
        <f t="shared" si="1"/>
        <v>1527</v>
      </c>
      <c r="D49" s="46">
        <v>729</v>
      </c>
      <c r="E49" s="46">
        <v>798</v>
      </c>
      <c r="F49" s="8"/>
      <c r="G49" s="44" t="s">
        <v>172</v>
      </c>
      <c r="H49" s="45">
        <v>255</v>
      </c>
      <c r="I49" s="45">
        <f t="shared" si="0"/>
        <v>718</v>
      </c>
      <c r="J49" s="46">
        <v>312</v>
      </c>
      <c r="K49" s="46">
        <v>406</v>
      </c>
    </row>
    <row r="50" spans="1:11" ht="18.95" customHeight="1">
      <c r="A50" s="47" t="s">
        <v>167</v>
      </c>
      <c r="B50" s="45">
        <v>661</v>
      </c>
      <c r="C50" s="45">
        <f t="shared" si="1"/>
        <v>1633</v>
      </c>
      <c r="D50" s="46">
        <v>787</v>
      </c>
      <c r="E50" s="46">
        <v>846</v>
      </c>
      <c r="F50" s="8"/>
      <c r="G50" s="44" t="s">
        <v>278</v>
      </c>
      <c r="H50" s="45">
        <v>386</v>
      </c>
      <c r="I50" s="45">
        <f t="shared" si="0"/>
        <v>1058</v>
      </c>
      <c r="J50" s="46">
        <v>500</v>
      </c>
      <c r="K50" s="46">
        <v>558</v>
      </c>
    </row>
    <row r="51" spans="1:11" ht="18.95" customHeight="1">
      <c r="A51" s="47" t="s">
        <v>169</v>
      </c>
      <c r="B51" s="45">
        <v>872</v>
      </c>
      <c r="C51" s="45">
        <f t="shared" si="1"/>
        <v>2152</v>
      </c>
      <c r="D51" s="46">
        <v>1056</v>
      </c>
      <c r="E51" s="46">
        <v>1096</v>
      </c>
      <c r="F51" s="8"/>
      <c r="G51" s="44" t="s">
        <v>174</v>
      </c>
      <c r="H51" s="45">
        <v>1978</v>
      </c>
      <c r="I51" s="45">
        <f t="shared" si="0"/>
        <v>5410</v>
      </c>
      <c r="J51" s="46">
        <v>2602</v>
      </c>
      <c r="K51" s="46">
        <v>2808</v>
      </c>
    </row>
    <row r="52" spans="1:11" ht="18.75" customHeight="1">
      <c r="A52" s="47" t="s">
        <v>171</v>
      </c>
      <c r="B52" s="45">
        <v>883</v>
      </c>
      <c r="C52" s="45">
        <f t="shared" si="1"/>
        <v>2139</v>
      </c>
      <c r="D52" s="46">
        <v>1042</v>
      </c>
      <c r="E52" s="46">
        <v>1097</v>
      </c>
      <c r="F52" s="8"/>
      <c r="G52" s="44" t="s">
        <v>176</v>
      </c>
      <c r="H52" s="45">
        <v>397</v>
      </c>
      <c r="I52" s="45">
        <f t="shared" si="0"/>
        <v>904</v>
      </c>
      <c r="J52" s="46">
        <v>475</v>
      </c>
      <c r="K52" s="46">
        <v>429</v>
      </c>
    </row>
    <row r="53" spans="1:11" ht="18.95" customHeight="1">
      <c r="A53" s="47" t="s">
        <v>173</v>
      </c>
      <c r="B53" s="45">
        <v>1041</v>
      </c>
      <c r="C53" s="45">
        <f t="shared" si="1"/>
        <v>2412</v>
      </c>
      <c r="D53" s="46">
        <v>1129</v>
      </c>
      <c r="E53" s="46">
        <v>1283</v>
      </c>
      <c r="F53" s="8"/>
      <c r="G53" s="44" t="s">
        <v>177</v>
      </c>
      <c r="H53" s="45">
        <v>555</v>
      </c>
      <c r="I53" s="45">
        <f t="shared" si="0"/>
        <v>1507</v>
      </c>
      <c r="J53" s="46">
        <v>747</v>
      </c>
      <c r="K53" s="46">
        <v>760</v>
      </c>
    </row>
    <row r="54" spans="1:11" ht="18.95" customHeight="1">
      <c r="A54" s="47" t="s">
        <v>175</v>
      </c>
      <c r="B54" s="45">
        <v>543</v>
      </c>
      <c r="C54" s="45">
        <f t="shared" si="1"/>
        <v>1400</v>
      </c>
      <c r="D54" s="46">
        <v>630</v>
      </c>
      <c r="E54" s="46">
        <v>770</v>
      </c>
      <c r="F54" s="8"/>
      <c r="G54" s="44" t="s">
        <v>179</v>
      </c>
      <c r="H54" s="45">
        <v>661</v>
      </c>
      <c r="I54" s="45">
        <f t="shared" si="0"/>
        <v>1615</v>
      </c>
      <c r="J54" s="46">
        <v>806</v>
      </c>
      <c r="K54" s="46">
        <v>809</v>
      </c>
    </row>
    <row r="55" spans="1:11" ht="18.95" customHeight="1">
      <c r="A55" s="47" t="s">
        <v>81</v>
      </c>
      <c r="B55" s="45">
        <v>701</v>
      </c>
      <c r="C55" s="45">
        <f t="shared" si="1"/>
        <v>1699</v>
      </c>
      <c r="D55" s="46">
        <v>791</v>
      </c>
      <c r="E55" s="46">
        <v>908</v>
      </c>
      <c r="F55" s="8"/>
      <c r="G55" s="44" t="s">
        <v>181</v>
      </c>
      <c r="H55" s="45">
        <v>392</v>
      </c>
      <c r="I55" s="45">
        <f t="shared" si="0"/>
        <v>1121</v>
      </c>
      <c r="J55" s="46">
        <v>567</v>
      </c>
      <c r="K55" s="46">
        <v>554</v>
      </c>
    </row>
    <row r="56" spans="1:11" ht="18.75" customHeight="1">
      <c r="A56" s="47" t="s">
        <v>83</v>
      </c>
      <c r="B56" s="45">
        <v>934</v>
      </c>
      <c r="C56" s="45">
        <f t="shared" si="1"/>
        <v>2307</v>
      </c>
      <c r="D56" s="46">
        <v>1060</v>
      </c>
      <c r="E56" s="46">
        <v>1247</v>
      </c>
      <c r="F56" s="8"/>
      <c r="G56" s="44" t="s">
        <v>183</v>
      </c>
      <c r="H56" s="45">
        <v>1990</v>
      </c>
      <c r="I56" s="45">
        <f>J56+K56</f>
        <v>4706</v>
      </c>
      <c r="J56" s="46">
        <v>2376</v>
      </c>
      <c r="K56" s="46">
        <v>2330</v>
      </c>
    </row>
    <row r="57" spans="1:11" ht="18.75" customHeight="1">
      <c r="A57" s="48" t="s">
        <v>279</v>
      </c>
      <c r="B57" s="9"/>
      <c r="C57" s="9"/>
      <c r="D57" s="49"/>
      <c r="E57" s="49"/>
      <c r="F57" s="8"/>
      <c r="G57" s="50"/>
      <c r="H57" s="9"/>
      <c r="I57" s="9"/>
      <c r="J57" s="49"/>
      <c r="K57" s="49"/>
    </row>
    <row r="58" spans="1:11" ht="20.100000000000001" customHeight="1">
      <c r="A58" s="135" t="s">
        <v>79</v>
      </c>
      <c r="B58" s="41"/>
      <c r="C58" s="137" t="s">
        <v>305</v>
      </c>
      <c r="D58" s="138"/>
      <c r="E58" s="139"/>
      <c r="F58" s="8"/>
      <c r="G58" s="135" t="s">
        <v>79</v>
      </c>
      <c r="H58" s="41" t="s">
        <v>78</v>
      </c>
      <c r="I58" s="137" t="s">
        <v>0</v>
      </c>
      <c r="J58" s="138"/>
      <c r="K58" s="139"/>
    </row>
    <row r="59" spans="1:11" ht="20.100000000000001" customHeight="1">
      <c r="A59" s="136"/>
      <c r="B59" s="42" t="s">
        <v>307</v>
      </c>
      <c r="C59" s="43" t="s">
        <v>302</v>
      </c>
      <c r="D59" s="43" t="s">
        <v>303</v>
      </c>
      <c r="E59" s="43" t="s">
        <v>304</v>
      </c>
      <c r="F59" s="8"/>
      <c r="G59" s="136"/>
      <c r="H59" s="42" t="s">
        <v>3</v>
      </c>
      <c r="I59" s="43" t="s">
        <v>6</v>
      </c>
      <c r="J59" s="43" t="s">
        <v>7</v>
      </c>
      <c r="K59" s="43" t="s">
        <v>8</v>
      </c>
    </row>
    <row r="60" spans="1:11" ht="18.95" customHeight="1">
      <c r="A60" s="44" t="s">
        <v>185</v>
      </c>
      <c r="B60" s="104">
        <v>609</v>
      </c>
      <c r="C60" s="45">
        <f>D60+E60</f>
        <v>1259</v>
      </c>
      <c r="D60" s="105">
        <v>623</v>
      </c>
      <c r="E60" s="106">
        <v>636</v>
      </c>
      <c r="F60" s="8"/>
      <c r="G60" s="44" t="s">
        <v>180</v>
      </c>
      <c r="H60" s="45">
        <v>898</v>
      </c>
      <c r="I60" s="45">
        <f>J60+K60</f>
        <v>2436</v>
      </c>
      <c r="J60" s="46">
        <v>1217</v>
      </c>
      <c r="K60" s="46">
        <v>1219</v>
      </c>
    </row>
    <row r="61" spans="1:11" ht="18.95" customHeight="1">
      <c r="A61" s="44" t="s">
        <v>187</v>
      </c>
      <c r="B61" s="45">
        <v>192</v>
      </c>
      <c r="C61" s="45">
        <f t="shared" ref="C61:C111" si="2">D61+E61</f>
        <v>390</v>
      </c>
      <c r="D61" s="46">
        <v>201</v>
      </c>
      <c r="E61" s="46">
        <v>189</v>
      </c>
      <c r="F61" s="8"/>
      <c r="G61" s="44" t="s">
        <v>182</v>
      </c>
      <c r="H61" s="45">
        <v>951</v>
      </c>
      <c r="I61" s="45">
        <f t="shared" ref="I61:I108" si="3">J61+K61</f>
        <v>2593</v>
      </c>
      <c r="J61" s="46">
        <v>1282</v>
      </c>
      <c r="K61" s="46">
        <v>1311</v>
      </c>
    </row>
    <row r="62" spans="1:11" ht="18.95" customHeight="1">
      <c r="A62" s="44" t="s">
        <v>189</v>
      </c>
      <c r="B62" s="45">
        <v>1119</v>
      </c>
      <c r="C62" s="45">
        <f t="shared" si="2"/>
        <v>2464</v>
      </c>
      <c r="D62" s="46">
        <v>1228</v>
      </c>
      <c r="E62" s="46">
        <v>1236</v>
      </c>
      <c r="F62" s="8"/>
      <c r="G62" s="44" t="s">
        <v>184</v>
      </c>
      <c r="H62" s="45">
        <v>964</v>
      </c>
      <c r="I62" s="45">
        <f t="shared" si="3"/>
        <v>2435</v>
      </c>
      <c r="J62" s="46">
        <v>1168</v>
      </c>
      <c r="K62" s="46">
        <v>1267</v>
      </c>
    </row>
    <row r="63" spans="1:11" ht="18.95" customHeight="1">
      <c r="A63" s="44" t="s">
        <v>191</v>
      </c>
      <c r="B63" s="45">
        <v>1141</v>
      </c>
      <c r="C63" s="45">
        <f t="shared" si="2"/>
        <v>2614</v>
      </c>
      <c r="D63" s="46">
        <v>1246</v>
      </c>
      <c r="E63" s="46">
        <v>1368</v>
      </c>
      <c r="F63" s="8"/>
      <c r="G63" s="44" t="s">
        <v>186</v>
      </c>
      <c r="H63" s="45">
        <v>576</v>
      </c>
      <c r="I63" s="45">
        <f t="shared" si="3"/>
        <v>1170</v>
      </c>
      <c r="J63" s="46">
        <v>592</v>
      </c>
      <c r="K63" s="46">
        <v>578</v>
      </c>
    </row>
    <row r="64" spans="1:11" ht="18.95" customHeight="1">
      <c r="A64" s="44" t="s">
        <v>193</v>
      </c>
      <c r="B64" s="45">
        <v>687</v>
      </c>
      <c r="C64" s="45">
        <f t="shared" si="2"/>
        <v>1743</v>
      </c>
      <c r="D64" s="46">
        <v>887</v>
      </c>
      <c r="E64" s="46">
        <v>856</v>
      </c>
      <c r="F64" s="8"/>
      <c r="G64" s="44" t="s">
        <v>188</v>
      </c>
      <c r="H64" s="45">
        <v>713</v>
      </c>
      <c r="I64" s="45">
        <f t="shared" si="3"/>
        <v>1800</v>
      </c>
      <c r="J64" s="46">
        <v>888</v>
      </c>
      <c r="K64" s="46">
        <v>912</v>
      </c>
    </row>
    <row r="65" spans="1:11" ht="18.95" customHeight="1">
      <c r="A65" s="44" t="s">
        <v>16</v>
      </c>
      <c r="B65" s="45">
        <v>516</v>
      </c>
      <c r="C65" s="45">
        <f t="shared" si="2"/>
        <v>1151</v>
      </c>
      <c r="D65" s="46">
        <v>529</v>
      </c>
      <c r="E65" s="46">
        <v>622</v>
      </c>
      <c r="F65" s="8"/>
      <c r="G65" s="44" t="s">
        <v>190</v>
      </c>
      <c r="H65" s="45">
        <v>586</v>
      </c>
      <c r="I65" s="45">
        <f t="shared" si="3"/>
        <v>1209</v>
      </c>
      <c r="J65" s="46">
        <v>696</v>
      </c>
      <c r="K65" s="46">
        <v>513</v>
      </c>
    </row>
    <row r="66" spans="1:11" ht="18.95" customHeight="1">
      <c r="A66" s="44" t="s">
        <v>196</v>
      </c>
      <c r="B66" s="45">
        <v>495</v>
      </c>
      <c r="C66" s="45">
        <f t="shared" si="2"/>
        <v>1294</v>
      </c>
      <c r="D66" s="46">
        <v>618</v>
      </c>
      <c r="E66" s="46">
        <v>676</v>
      </c>
      <c r="F66" s="8"/>
      <c r="G66" s="44" t="s">
        <v>192</v>
      </c>
      <c r="H66" s="45">
        <v>281</v>
      </c>
      <c r="I66" s="45">
        <f t="shared" si="3"/>
        <v>641</v>
      </c>
      <c r="J66" s="46">
        <v>324</v>
      </c>
      <c r="K66" s="46">
        <v>317</v>
      </c>
    </row>
    <row r="67" spans="1:11" ht="18.95" customHeight="1">
      <c r="A67" s="44" t="s">
        <v>198</v>
      </c>
      <c r="B67" s="45">
        <v>905</v>
      </c>
      <c r="C67" s="45">
        <f t="shared" si="2"/>
        <v>2299</v>
      </c>
      <c r="D67" s="46">
        <v>1090</v>
      </c>
      <c r="E67" s="46">
        <v>1209</v>
      </c>
      <c r="F67" s="8"/>
      <c r="G67" s="44" t="s">
        <v>194</v>
      </c>
      <c r="H67" s="45">
        <v>8859</v>
      </c>
      <c r="I67" s="45">
        <f t="shared" si="3"/>
        <v>21742</v>
      </c>
      <c r="J67" s="46">
        <v>10520</v>
      </c>
      <c r="K67" s="46">
        <v>11222</v>
      </c>
    </row>
    <row r="68" spans="1:11" ht="18.95" customHeight="1">
      <c r="A68" s="44" t="s">
        <v>200</v>
      </c>
      <c r="B68" s="45">
        <v>681</v>
      </c>
      <c r="C68" s="45">
        <f t="shared" si="2"/>
        <v>1466</v>
      </c>
      <c r="D68" s="46">
        <v>712</v>
      </c>
      <c r="E68" s="46">
        <v>754</v>
      </c>
      <c r="F68" s="8"/>
      <c r="G68" s="44" t="s">
        <v>195</v>
      </c>
      <c r="H68" s="45">
        <v>6</v>
      </c>
      <c r="I68" s="45">
        <f t="shared" si="3"/>
        <v>83</v>
      </c>
      <c r="J68" s="46">
        <v>28</v>
      </c>
      <c r="K68" s="46">
        <v>55</v>
      </c>
    </row>
    <row r="69" spans="1:11" ht="18.95" customHeight="1">
      <c r="A69" s="44" t="s">
        <v>202</v>
      </c>
      <c r="B69" s="45">
        <v>809</v>
      </c>
      <c r="C69" s="45">
        <f t="shared" si="2"/>
        <v>1953</v>
      </c>
      <c r="D69" s="46">
        <v>897</v>
      </c>
      <c r="E69" s="46">
        <v>1056</v>
      </c>
      <c r="F69" s="8"/>
      <c r="G69" s="44" t="s">
        <v>197</v>
      </c>
      <c r="H69" s="45">
        <v>946</v>
      </c>
      <c r="I69" s="45">
        <f t="shared" si="3"/>
        <v>2928</v>
      </c>
      <c r="J69" s="46">
        <v>1421</v>
      </c>
      <c r="K69" s="46">
        <v>1507</v>
      </c>
    </row>
    <row r="70" spans="1:11" ht="18.95" customHeight="1">
      <c r="A70" s="44" t="s">
        <v>204</v>
      </c>
      <c r="B70" s="45">
        <v>954</v>
      </c>
      <c r="C70" s="45">
        <f t="shared" si="2"/>
        <v>2251</v>
      </c>
      <c r="D70" s="46">
        <v>1107</v>
      </c>
      <c r="E70" s="46">
        <v>1144</v>
      </c>
      <c r="F70" s="8"/>
      <c r="G70" s="44" t="s">
        <v>199</v>
      </c>
      <c r="H70" s="45">
        <v>6113</v>
      </c>
      <c r="I70" s="45">
        <f t="shared" si="3"/>
        <v>13523</v>
      </c>
      <c r="J70" s="46">
        <v>6828</v>
      </c>
      <c r="K70" s="46">
        <v>6695</v>
      </c>
    </row>
    <row r="71" spans="1:11" ht="18.95" customHeight="1">
      <c r="A71" s="44" t="s">
        <v>206</v>
      </c>
      <c r="B71" s="45">
        <v>1263</v>
      </c>
      <c r="C71" s="45">
        <f t="shared" si="2"/>
        <v>2518</v>
      </c>
      <c r="D71" s="46">
        <v>1197</v>
      </c>
      <c r="E71" s="46">
        <v>1321</v>
      </c>
      <c r="F71" s="8"/>
      <c r="G71" s="44" t="s">
        <v>201</v>
      </c>
      <c r="H71" s="45">
        <v>823</v>
      </c>
      <c r="I71" s="45">
        <f t="shared" si="3"/>
        <v>1476</v>
      </c>
      <c r="J71" s="46">
        <v>719</v>
      </c>
      <c r="K71" s="46">
        <v>757</v>
      </c>
    </row>
    <row r="72" spans="1:11" ht="18.95" customHeight="1">
      <c r="A72" s="44" t="s">
        <v>208</v>
      </c>
      <c r="B72" s="45">
        <v>718</v>
      </c>
      <c r="C72" s="45">
        <f t="shared" si="2"/>
        <v>1404</v>
      </c>
      <c r="D72" s="46">
        <v>665</v>
      </c>
      <c r="E72" s="46">
        <v>739</v>
      </c>
      <c r="F72" s="8"/>
      <c r="G72" s="44" t="s">
        <v>203</v>
      </c>
      <c r="H72" s="45">
        <v>1133</v>
      </c>
      <c r="I72" s="45">
        <f t="shared" si="3"/>
        <v>1990</v>
      </c>
      <c r="J72" s="46">
        <v>1011</v>
      </c>
      <c r="K72" s="46">
        <v>979</v>
      </c>
    </row>
    <row r="73" spans="1:11" ht="18.95" customHeight="1">
      <c r="A73" s="44" t="s">
        <v>210</v>
      </c>
      <c r="B73" s="45">
        <v>1073</v>
      </c>
      <c r="C73" s="45">
        <f t="shared" si="2"/>
        <v>2314</v>
      </c>
      <c r="D73" s="46">
        <v>1132</v>
      </c>
      <c r="E73" s="46">
        <v>1182</v>
      </c>
      <c r="F73" s="8"/>
      <c r="G73" s="44" t="s">
        <v>205</v>
      </c>
      <c r="H73" s="45">
        <v>721</v>
      </c>
      <c r="I73" s="45">
        <f t="shared" si="3"/>
        <v>1641</v>
      </c>
      <c r="J73" s="46">
        <v>805</v>
      </c>
      <c r="K73" s="46">
        <v>836</v>
      </c>
    </row>
    <row r="74" spans="1:11" ht="18.95" customHeight="1">
      <c r="A74" s="44" t="s">
        <v>212</v>
      </c>
      <c r="B74" s="45">
        <v>322</v>
      </c>
      <c r="C74" s="45">
        <f t="shared" si="2"/>
        <v>761</v>
      </c>
      <c r="D74" s="46">
        <v>351</v>
      </c>
      <c r="E74" s="46">
        <v>410</v>
      </c>
      <c r="F74" s="8"/>
      <c r="G74" s="44" t="s">
        <v>207</v>
      </c>
      <c r="H74" s="45">
        <v>391</v>
      </c>
      <c r="I74" s="45">
        <f t="shared" si="3"/>
        <v>845</v>
      </c>
      <c r="J74" s="46">
        <v>423</v>
      </c>
      <c r="K74" s="46">
        <v>422</v>
      </c>
    </row>
    <row r="75" spans="1:11" ht="18.95" customHeight="1">
      <c r="A75" s="44" t="s">
        <v>214</v>
      </c>
      <c r="B75" s="45">
        <v>264</v>
      </c>
      <c r="C75" s="45">
        <f t="shared" si="2"/>
        <v>617</v>
      </c>
      <c r="D75" s="46">
        <v>271</v>
      </c>
      <c r="E75" s="46">
        <v>346</v>
      </c>
      <c r="F75" s="8"/>
      <c r="G75" s="44" t="s">
        <v>209</v>
      </c>
      <c r="H75" s="45">
        <v>459</v>
      </c>
      <c r="I75" s="45">
        <f t="shared" si="3"/>
        <v>1196</v>
      </c>
      <c r="J75" s="46">
        <v>608</v>
      </c>
      <c r="K75" s="46">
        <v>588</v>
      </c>
    </row>
    <row r="76" spans="1:11" ht="18.95" customHeight="1">
      <c r="A76" s="44" t="s">
        <v>216</v>
      </c>
      <c r="B76" s="45">
        <v>505</v>
      </c>
      <c r="C76" s="45">
        <f t="shared" si="2"/>
        <v>1175</v>
      </c>
      <c r="D76" s="46">
        <v>511</v>
      </c>
      <c r="E76" s="46">
        <v>664</v>
      </c>
      <c r="F76" s="8"/>
      <c r="G76" s="44" t="s">
        <v>211</v>
      </c>
      <c r="H76" s="45">
        <v>758</v>
      </c>
      <c r="I76" s="45">
        <f t="shared" si="3"/>
        <v>1651</v>
      </c>
      <c r="J76" s="46">
        <v>878</v>
      </c>
      <c r="K76" s="46">
        <v>773</v>
      </c>
    </row>
    <row r="77" spans="1:11" ht="18.95" customHeight="1">
      <c r="A77" s="44" t="s">
        <v>218</v>
      </c>
      <c r="B77" s="45">
        <v>323</v>
      </c>
      <c r="C77" s="45">
        <f t="shared" si="2"/>
        <v>714</v>
      </c>
      <c r="D77" s="46">
        <v>293</v>
      </c>
      <c r="E77" s="46">
        <v>421</v>
      </c>
      <c r="F77" s="8"/>
      <c r="G77" s="44" t="s">
        <v>213</v>
      </c>
      <c r="H77" s="45">
        <v>1157</v>
      </c>
      <c r="I77" s="45">
        <f t="shared" si="3"/>
        <v>2623</v>
      </c>
      <c r="J77" s="46">
        <v>1486</v>
      </c>
      <c r="K77" s="46">
        <v>1137</v>
      </c>
    </row>
    <row r="78" spans="1:11" ht="18.95" customHeight="1">
      <c r="A78" s="44" t="s">
        <v>220</v>
      </c>
      <c r="B78" s="45">
        <v>298</v>
      </c>
      <c r="C78" s="45">
        <f t="shared" si="2"/>
        <v>768</v>
      </c>
      <c r="D78" s="46">
        <v>359</v>
      </c>
      <c r="E78" s="46">
        <v>409</v>
      </c>
      <c r="F78" s="8"/>
      <c r="G78" s="44" t="s">
        <v>215</v>
      </c>
      <c r="H78" s="45">
        <v>1221</v>
      </c>
      <c r="I78" s="45">
        <f t="shared" si="3"/>
        <v>2553</v>
      </c>
      <c r="J78" s="46">
        <v>1312</v>
      </c>
      <c r="K78" s="46">
        <v>1241</v>
      </c>
    </row>
    <row r="79" spans="1:11" ht="18.95" customHeight="1">
      <c r="A79" s="44" t="s">
        <v>222</v>
      </c>
      <c r="B79" s="45">
        <v>111</v>
      </c>
      <c r="C79" s="45">
        <f t="shared" si="2"/>
        <v>266</v>
      </c>
      <c r="D79" s="46">
        <v>117</v>
      </c>
      <c r="E79" s="46">
        <v>149</v>
      </c>
      <c r="F79" s="8"/>
      <c r="G79" s="44" t="s">
        <v>217</v>
      </c>
      <c r="H79" s="45">
        <v>1001</v>
      </c>
      <c r="I79" s="45">
        <f t="shared" si="3"/>
        <v>2682</v>
      </c>
      <c r="J79" s="46">
        <v>1346</v>
      </c>
      <c r="K79" s="46">
        <v>1336</v>
      </c>
    </row>
    <row r="80" spans="1:11" ht="18.95" customHeight="1">
      <c r="A80" s="44" t="s">
        <v>224</v>
      </c>
      <c r="B80" s="45">
        <v>99</v>
      </c>
      <c r="C80" s="45">
        <f t="shared" si="2"/>
        <v>241</v>
      </c>
      <c r="D80" s="46">
        <v>121</v>
      </c>
      <c r="E80" s="46">
        <v>120</v>
      </c>
      <c r="F80" s="8"/>
      <c r="G80" s="44" t="s">
        <v>219</v>
      </c>
      <c r="H80" s="45">
        <v>990</v>
      </c>
      <c r="I80" s="45">
        <f t="shared" si="3"/>
        <v>2404</v>
      </c>
      <c r="J80" s="46">
        <v>1264</v>
      </c>
      <c r="K80" s="46">
        <v>1140</v>
      </c>
    </row>
    <row r="81" spans="1:11" ht="18.95" customHeight="1">
      <c r="A81" s="44" t="s">
        <v>226</v>
      </c>
      <c r="B81" s="45">
        <v>52</v>
      </c>
      <c r="C81" s="45">
        <f t="shared" si="2"/>
        <v>116</v>
      </c>
      <c r="D81" s="46">
        <v>57</v>
      </c>
      <c r="E81" s="46">
        <v>59</v>
      </c>
      <c r="F81" s="8"/>
      <c r="G81" s="44" t="s">
        <v>221</v>
      </c>
      <c r="H81" s="45">
        <v>768</v>
      </c>
      <c r="I81" s="45">
        <f t="shared" si="3"/>
        <v>1854</v>
      </c>
      <c r="J81" s="46">
        <v>981</v>
      </c>
      <c r="K81" s="46">
        <v>873</v>
      </c>
    </row>
    <row r="82" spans="1:11" ht="18.95" customHeight="1">
      <c r="A82" s="47" t="s">
        <v>280</v>
      </c>
      <c r="B82" s="45">
        <v>759</v>
      </c>
      <c r="C82" s="45">
        <f t="shared" si="2"/>
        <v>1484</v>
      </c>
      <c r="D82" s="46">
        <v>750</v>
      </c>
      <c r="E82" s="46">
        <v>734</v>
      </c>
      <c r="F82" s="8"/>
      <c r="G82" s="44" t="s">
        <v>281</v>
      </c>
      <c r="H82" s="45">
        <v>935</v>
      </c>
      <c r="I82" s="45">
        <f t="shared" si="3"/>
        <v>2431</v>
      </c>
      <c r="J82" s="46">
        <v>1250</v>
      </c>
      <c r="K82" s="46">
        <v>1181</v>
      </c>
    </row>
    <row r="83" spans="1:11" ht="18.95" customHeight="1">
      <c r="A83" s="47" t="s">
        <v>282</v>
      </c>
      <c r="B83" s="45">
        <v>806</v>
      </c>
      <c r="C83" s="45">
        <f t="shared" si="2"/>
        <v>1474</v>
      </c>
      <c r="D83" s="46">
        <v>702</v>
      </c>
      <c r="E83" s="46">
        <v>772</v>
      </c>
      <c r="F83" s="8"/>
      <c r="G83" s="44" t="s">
        <v>223</v>
      </c>
      <c r="H83" s="45">
        <v>1496</v>
      </c>
      <c r="I83" s="45">
        <f t="shared" si="3"/>
        <v>3559</v>
      </c>
      <c r="J83" s="46">
        <v>1801</v>
      </c>
      <c r="K83" s="46">
        <v>1758</v>
      </c>
    </row>
    <row r="84" spans="1:11" ht="18.95" customHeight="1">
      <c r="A84" s="47" t="s">
        <v>283</v>
      </c>
      <c r="B84" s="45">
        <v>869</v>
      </c>
      <c r="C84" s="45">
        <f t="shared" si="2"/>
        <v>2063</v>
      </c>
      <c r="D84" s="46">
        <v>1016</v>
      </c>
      <c r="E84" s="46">
        <v>1047</v>
      </c>
      <c r="F84" s="8"/>
      <c r="G84" s="44" t="s">
        <v>225</v>
      </c>
      <c r="H84" s="45">
        <v>1192</v>
      </c>
      <c r="I84" s="45">
        <f t="shared" si="3"/>
        <v>2595</v>
      </c>
      <c r="J84" s="46">
        <v>1426</v>
      </c>
      <c r="K84" s="46">
        <v>1169</v>
      </c>
    </row>
    <row r="85" spans="1:11" ht="18.95" customHeight="1">
      <c r="A85" s="47" t="s">
        <v>284</v>
      </c>
      <c r="B85" s="45">
        <v>635</v>
      </c>
      <c r="C85" s="45">
        <f t="shared" si="2"/>
        <v>1475</v>
      </c>
      <c r="D85" s="46">
        <v>766</v>
      </c>
      <c r="E85" s="46">
        <v>709</v>
      </c>
      <c r="F85" s="8"/>
      <c r="G85" s="44" t="s">
        <v>227</v>
      </c>
      <c r="H85" s="45">
        <v>1288</v>
      </c>
      <c r="I85" s="45">
        <f t="shared" si="3"/>
        <v>2849</v>
      </c>
      <c r="J85" s="46">
        <v>1527</v>
      </c>
      <c r="K85" s="46">
        <v>1322</v>
      </c>
    </row>
    <row r="86" spans="1:11" ht="18.95" customHeight="1">
      <c r="A86" s="47" t="s">
        <v>285</v>
      </c>
      <c r="B86" s="45">
        <v>695</v>
      </c>
      <c r="C86" s="45">
        <f t="shared" si="2"/>
        <v>1650</v>
      </c>
      <c r="D86" s="46">
        <v>819</v>
      </c>
      <c r="E86" s="46">
        <v>831</v>
      </c>
      <c r="F86" s="8"/>
      <c r="G86" s="44" t="s">
        <v>228</v>
      </c>
      <c r="H86" s="45">
        <v>904</v>
      </c>
      <c r="I86" s="45">
        <f t="shared" si="3"/>
        <v>2326</v>
      </c>
      <c r="J86" s="46">
        <v>1192</v>
      </c>
      <c r="K86" s="46">
        <v>1134</v>
      </c>
    </row>
    <row r="87" spans="1:11" ht="18.95" customHeight="1">
      <c r="A87" s="47" t="s">
        <v>286</v>
      </c>
      <c r="B87" s="45">
        <v>1124</v>
      </c>
      <c r="C87" s="45">
        <f t="shared" si="2"/>
        <v>2775</v>
      </c>
      <c r="D87" s="46">
        <v>1325</v>
      </c>
      <c r="E87" s="46">
        <v>1450</v>
      </c>
      <c r="F87" s="8"/>
      <c r="G87" s="44" t="s">
        <v>230</v>
      </c>
      <c r="H87" s="45">
        <v>0</v>
      </c>
      <c r="I87" s="45">
        <f t="shared" si="3"/>
        <v>0</v>
      </c>
      <c r="J87" s="46">
        <v>0</v>
      </c>
      <c r="K87" s="46">
        <v>0</v>
      </c>
    </row>
    <row r="88" spans="1:11" ht="18.95" customHeight="1">
      <c r="A88" s="47" t="s">
        <v>229</v>
      </c>
      <c r="B88" s="45">
        <v>655</v>
      </c>
      <c r="C88" s="45">
        <f t="shared" si="2"/>
        <v>1387</v>
      </c>
      <c r="D88" s="46">
        <v>677</v>
      </c>
      <c r="E88" s="46">
        <v>710</v>
      </c>
      <c r="F88" s="8"/>
      <c r="G88" s="44" t="s">
        <v>232</v>
      </c>
      <c r="H88" s="45">
        <v>347</v>
      </c>
      <c r="I88" s="45">
        <f t="shared" si="3"/>
        <v>968</v>
      </c>
      <c r="J88" s="46">
        <v>496</v>
      </c>
      <c r="K88" s="46">
        <v>472</v>
      </c>
    </row>
    <row r="89" spans="1:11" ht="18.95" customHeight="1">
      <c r="A89" s="47" t="s">
        <v>231</v>
      </c>
      <c r="B89" s="45">
        <v>1170</v>
      </c>
      <c r="C89" s="45">
        <f t="shared" si="2"/>
        <v>2609</v>
      </c>
      <c r="D89" s="46">
        <v>1312</v>
      </c>
      <c r="E89" s="46">
        <v>1297</v>
      </c>
      <c r="F89" s="8"/>
      <c r="G89" s="44" t="s">
        <v>234</v>
      </c>
      <c r="H89" s="45">
        <v>595</v>
      </c>
      <c r="I89" s="45">
        <f t="shared" si="3"/>
        <v>1602</v>
      </c>
      <c r="J89" s="46">
        <v>823</v>
      </c>
      <c r="K89" s="46">
        <v>779</v>
      </c>
    </row>
    <row r="90" spans="1:11" ht="18.95" customHeight="1">
      <c r="A90" s="47" t="s">
        <v>233</v>
      </c>
      <c r="B90" s="45">
        <v>768</v>
      </c>
      <c r="C90" s="45">
        <f t="shared" si="2"/>
        <v>1662</v>
      </c>
      <c r="D90" s="46">
        <v>846</v>
      </c>
      <c r="E90" s="46">
        <v>816</v>
      </c>
      <c r="F90" s="8"/>
      <c r="G90" s="44" t="s">
        <v>236</v>
      </c>
      <c r="H90" s="45">
        <v>683</v>
      </c>
      <c r="I90" s="45">
        <f t="shared" si="3"/>
        <v>1635</v>
      </c>
      <c r="J90" s="46">
        <v>840</v>
      </c>
      <c r="K90" s="46">
        <v>795</v>
      </c>
    </row>
    <row r="91" spans="1:11" ht="18.95" customHeight="1">
      <c r="A91" s="47" t="s">
        <v>235</v>
      </c>
      <c r="B91" s="45">
        <v>856</v>
      </c>
      <c r="C91" s="45">
        <f t="shared" si="2"/>
        <v>1878</v>
      </c>
      <c r="D91" s="46">
        <v>950</v>
      </c>
      <c r="E91" s="46">
        <v>928</v>
      </c>
      <c r="F91" s="8"/>
      <c r="G91" s="44" t="s">
        <v>238</v>
      </c>
      <c r="H91" s="45">
        <v>2263</v>
      </c>
      <c r="I91" s="45">
        <f t="shared" si="3"/>
        <v>4137</v>
      </c>
      <c r="J91" s="46">
        <v>1995</v>
      </c>
      <c r="K91" s="46">
        <v>2142</v>
      </c>
    </row>
    <row r="92" spans="1:11" ht="18.95" customHeight="1">
      <c r="A92" s="47" t="s">
        <v>237</v>
      </c>
      <c r="B92" s="45">
        <v>1018</v>
      </c>
      <c r="C92" s="45">
        <f t="shared" si="2"/>
        <v>2352</v>
      </c>
      <c r="D92" s="46">
        <v>1171</v>
      </c>
      <c r="E92" s="46">
        <v>1181</v>
      </c>
      <c r="F92" s="8"/>
      <c r="G92" s="44" t="s">
        <v>240</v>
      </c>
      <c r="H92" s="45">
        <v>2484</v>
      </c>
      <c r="I92" s="45">
        <f t="shared" si="3"/>
        <v>4176</v>
      </c>
      <c r="J92" s="46">
        <v>2009</v>
      </c>
      <c r="K92" s="46">
        <v>2167</v>
      </c>
    </row>
    <row r="93" spans="1:11" ht="18.95" customHeight="1">
      <c r="A93" s="47" t="s">
        <v>239</v>
      </c>
      <c r="B93" s="45">
        <v>749</v>
      </c>
      <c r="C93" s="45">
        <f t="shared" si="2"/>
        <v>2274</v>
      </c>
      <c r="D93" s="46">
        <v>1118</v>
      </c>
      <c r="E93" s="46">
        <v>1156</v>
      </c>
      <c r="F93" s="8"/>
      <c r="G93" s="44" t="s">
        <v>242</v>
      </c>
      <c r="H93" s="45">
        <v>1279</v>
      </c>
      <c r="I93" s="45">
        <f t="shared" si="3"/>
        <v>2491</v>
      </c>
      <c r="J93" s="46">
        <v>1257</v>
      </c>
      <c r="K93" s="46">
        <v>1234</v>
      </c>
    </row>
    <row r="94" spans="1:11" ht="18.95" customHeight="1">
      <c r="A94" s="47" t="s">
        <v>241</v>
      </c>
      <c r="B94" s="45">
        <v>931</v>
      </c>
      <c r="C94" s="45">
        <f t="shared" si="2"/>
        <v>2480</v>
      </c>
      <c r="D94" s="46">
        <v>1252</v>
      </c>
      <c r="E94" s="46">
        <v>1228</v>
      </c>
      <c r="F94" s="8"/>
      <c r="G94" s="44" t="s">
        <v>244</v>
      </c>
      <c r="H94" s="45">
        <v>2412</v>
      </c>
      <c r="I94" s="45">
        <f t="shared" si="3"/>
        <v>5382</v>
      </c>
      <c r="J94" s="46">
        <v>2626</v>
      </c>
      <c r="K94" s="46">
        <v>2756</v>
      </c>
    </row>
    <row r="95" spans="1:11" ht="18.95" customHeight="1">
      <c r="A95" s="47" t="s">
        <v>243</v>
      </c>
      <c r="B95" s="45">
        <v>1034</v>
      </c>
      <c r="C95" s="45">
        <f t="shared" si="2"/>
        <v>2564</v>
      </c>
      <c r="D95" s="46">
        <v>1265</v>
      </c>
      <c r="E95" s="46">
        <v>1299</v>
      </c>
      <c r="F95" s="8"/>
      <c r="G95" s="44" t="s">
        <v>246</v>
      </c>
      <c r="H95" s="45">
        <v>1528</v>
      </c>
      <c r="I95" s="45">
        <f t="shared" si="3"/>
        <v>3288</v>
      </c>
      <c r="J95" s="46">
        <v>1565</v>
      </c>
      <c r="K95" s="46">
        <v>1723</v>
      </c>
    </row>
    <row r="96" spans="1:11" ht="18.95" customHeight="1">
      <c r="A96" s="47" t="s">
        <v>245</v>
      </c>
      <c r="B96" s="45">
        <v>918</v>
      </c>
      <c r="C96" s="45">
        <f t="shared" si="2"/>
        <v>2334</v>
      </c>
      <c r="D96" s="46">
        <v>1146</v>
      </c>
      <c r="E96" s="46">
        <v>1188</v>
      </c>
      <c r="F96" s="8"/>
      <c r="G96" s="44" t="s">
        <v>248</v>
      </c>
      <c r="H96" s="45">
        <v>1425</v>
      </c>
      <c r="I96" s="45">
        <f t="shared" si="3"/>
        <v>3098</v>
      </c>
      <c r="J96" s="46">
        <v>1575</v>
      </c>
      <c r="K96" s="46">
        <v>1523</v>
      </c>
    </row>
    <row r="97" spans="1:17" ht="18.95" customHeight="1">
      <c r="A97" s="47" t="s">
        <v>247</v>
      </c>
      <c r="B97" s="45">
        <v>740</v>
      </c>
      <c r="C97" s="45">
        <f t="shared" si="2"/>
        <v>2097</v>
      </c>
      <c r="D97" s="46">
        <v>1029</v>
      </c>
      <c r="E97" s="46">
        <v>1068</v>
      </c>
      <c r="F97" s="8"/>
      <c r="G97" s="44" t="s">
        <v>250</v>
      </c>
      <c r="H97" s="45">
        <v>1528</v>
      </c>
      <c r="I97" s="45">
        <f t="shared" si="3"/>
        <v>3072</v>
      </c>
      <c r="J97" s="46">
        <v>1596</v>
      </c>
      <c r="K97" s="46">
        <v>1476</v>
      </c>
    </row>
    <row r="98" spans="1:17" ht="18.95" customHeight="1">
      <c r="A98" s="47" t="s">
        <v>249</v>
      </c>
      <c r="B98" s="45">
        <v>707</v>
      </c>
      <c r="C98" s="45">
        <f t="shared" si="2"/>
        <v>1883</v>
      </c>
      <c r="D98" s="46">
        <v>898</v>
      </c>
      <c r="E98" s="46">
        <v>985</v>
      </c>
      <c r="F98" s="8"/>
      <c r="G98" s="44" t="s">
        <v>27</v>
      </c>
      <c r="H98" s="45">
        <v>5386</v>
      </c>
      <c r="I98" s="45">
        <f t="shared" si="3"/>
        <v>12828</v>
      </c>
      <c r="J98" s="46">
        <v>6382</v>
      </c>
      <c r="K98" s="46">
        <v>6446</v>
      </c>
    </row>
    <row r="99" spans="1:17" ht="18.95" customHeight="1">
      <c r="A99" s="47" t="s">
        <v>251</v>
      </c>
      <c r="B99" s="45">
        <v>399</v>
      </c>
      <c r="C99" s="45">
        <f t="shared" si="2"/>
        <v>1066</v>
      </c>
      <c r="D99" s="46">
        <v>521</v>
      </c>
      <c r="E99" s="46">
        <v>545</v>
      </c>
      <c r="F99" s="8"/>
      <c r="G99" s="44" t="s">
        <v>253</v>
      </c>
      <c r="H99" s="45">
        <v>5424</v>
      </c>
      <c r="I99" s="45">
        <f t="shared" si="3"/>
        <v>12380</v>
      </c>
      <c r="J99" s="46">
        <v>6336</v>
      </c>
      <c r="K99" s="46">
        <v>6044</v>
      </c>
    </row>
    <row r="100" spans="1:17" ht="18.95" customHeight="1">
      <c r="A100" s="47" t="s">
        <v>252</v>
      </c>
      <c r="B100" s="45">
        <v>888</v>
      </c>
      <c r="C100" s="45">
        <f t="shared" si="2"/>
        <v>2229</v>
      </c>
      <c r="D100" s="46">
        <v>1077</v>
      </c>
      <c r="E100" s="46">
        <v>1152</v>
      </c>
      <c r="F100" s="8"/>
      <c r="G100" s="44" t="s">
        <v>255</v>
      </c>
      <c r="H100" s="45">
        <v>3610</v>
      </c>
      <c r="I100" s="45">
        <f t="shared" si="3"/>
        <v>8126</v>
      </c>
      <c r="J100" s="46">
        <v>4115</v>
      </c>
      <c r="K100" s="46">
        <v>4011</v>
      </c>
    </row>
    <row r="101" spans="1:17" ht="18.95" customHeight="1">
      <c r="A101" s="47" t="s">
        <v>254</v>
      </c>
      <c r="B101" s="45">
        <v>2071</v>
      </c>
      <c r="C101" s="45">
        <f t="shared" si="2"/>
        <v>3774</v>
      </c>
      <c r="D101" s="46">
        <v>1776</v>
      </c>
      <c r="E101" s="46">
        <v>1998</v>
      </c>
      <c r="F101" s="8"/>
      <c r="G101" s="44" t="s">
        <v>257</v>
      </c>
      <c r="H101" s="45">
        <v>189</v>
      </c>
      <c r="I101" s="45">
        <f t="shared" si="3"/>
        <v>428</v>
      </c>
      <c r="J101" s="46">
        <v>219</v>
      </c>
      <c r="K101" s="46">
        <v>209</v>
      </c>
    </row>
    <row r="102" spans="1:17" ht="18.95" customHeight="1">
      <c r="A102" s="47" t="s">
        <v>256</v>
      </c>
      <c r="B102" s="45">
        <v>613</v>
      </c>
      <c r="C102" s="45">
        <f t="shared" si="2"/>
        <v>1701</v>
      </c>
      <c r="D102" s="46">
        <v>831</v>
      </c>
      <c r="E102" s="46">
        <v>870</v>
      </c>
      <c r="F102" s="8"/>
      <c r="G102" s="44" t="s">
        <v>259</v>
      </c>
      <c r="H102" s="45">
        <v>1443</v>
      </c>
      <c r="I102" s="45">
        <f t="shared" si="3"/>
        <v>3744</v>
      </c>
      <c r="J102" s="46">
        <v>1874</v>
      </c>
      <c r="K102" s="46">
        <v>1870</v>
      </c>
    </row>
    <row r="103" spans="1:17" ht="18.95" customHeight="1">
      <c r="A103" s="47" t="s">
        <v>258</v>
      </c>
      <c r="B103" s="45">
        <v>534</v>
      </c>
      <c r="C103" s="45">
        <f t="shared" si="2"/>
        <v>1301</v>
      </c>
      <c r="D103" s="46">
        <v>612</v>
      </c>
      <c r="E103" s="46">
        <v>689</v>
      </c>
      <c r="F103" s="8"/>
      <c r="G103" s="44" t="s">
        <v>261</v>
      </c>
      <c r="H103" s="45">
        <v>1253</v>
      </c>
      <c r="I103" s="45">
        <f t="shared" si="3"/>
        <v>3181</v>
      </c>
      <c r="J103" s="46">
        <v>1676</v>
      </c>
      <c r="K103" s="46">
        <v>1505</v>
      </c>
    </row>
    <row r="104" spans="1:17" ht="18.95" customHeight="1">
      <c r="A104" s="47" t="s">
        <v>260</v>
      </c>
      <c r="B104" s="45">
        <v>981</v>
      </c>
      <c r="C104" s="45">
        <f t="shared" si="2"/>
        <v>2004</v>
      </c>
      <c r="D104" s="46">
        <v>962</v>
      </c>
      <c r="E104" s="46">
        <v>1042</v>
      </c>
      <c r="F104" s="8"/>
      <c r="G104" s="44" t="s">
        <v>263</v>
      </c>
      <c r="H104" s="45">
        <v>2111</v>
      </c>
      <c r="I104" s="45">
        <f t="shared" si="3"/>
        <v>4252</v>
      </c>
      <c r="J104" s="46">
        <v>2360</v>
      </c>
      <c r="K104" s="46">
        <v>1892</v>
      </c>
      <c r="M104" s="6" t="s">
        <v>47</v>
      </c>
    </row>
    <row r="105" spans="1:17" ht="18.95" customHeight="1">
      <c r="A105" s="47" t="s">
        <v>262</v>
      </c>
      <c r="B105" s="45">
        <v>1393</v>
      </c>
      <c r="C105" s="45">
        <f t="shared" si="2"/>
        <v>2932</v>
      </c>
      <c r="D105" s="46">
        <v>1405</v>
      </c>
      <c r="E105" s="46">
        <v>1527</v>
      </c>
      <c r="F105" s="8"/>
      <c r="G105" s="44" t="s">
        <v>265</v>
      </c>
      <c r="H105" s="45">
        <v>1190</v>
      </c>
      <c r="I105" s="45">
        <f t="shared" si="3"/>
        <v>2830</v>
      </c>
      <c r="J105" s="46">
        <v>1373</v>
      </c>
      <c r="K105" s="46">
        <v>1457</v>
      </c>
    </row>
    <row r="106" spans="1:17" ht="18.95" customHeight="1">
      <c r="A106" s="47" t="s">
        <v>264</v>
      </c>
      <c r="B106" s="45">
        <v>1142</v>
      </c>
      <c r="C106" s="45">
        <f t="shared" si="2"/>
        <v>2594</v>
      </c>
      <c r="D106" s="46">
        <v>1264</v>
      </c>
      <c r="E106" s="46">
        <v>1330</v>
      </c>
      <c r="F106" s="8"/>
      <c r="G106" s="44" t="s">
        <v>267</v>
      </c>
      <c r="H106" s="45">
        <v>500</v>
      </c>
      <c r="I106" s="45">
        <f t="shared" si="3"/>
        <v>1584</v>
      </c>
      <c r="J106" s="46">
        <v>763</v>
      </c>
      <c r="K106" s="46">
        <v>821</v>
      </c>
    </row>
    <row r="107" spans="1:17" ht="18.95" customHeight="1">
      <c r="A107" s="47" t="s">
        <v>266</v>
      </c>
      <c r="B107" s="45">
        <v>1008</v>
      </c>
      <c r="C107" s="45">
        <f t="shared" si="2"/>
        <v>2474</v>
      </c>
      <c r="D107" s="46">
        <v>1205</v>
      </c>
      <c r="E107" s="46">
        <v>1269</v>
      </c>
      <c r="F107" s="8"/>
      <c r="G107" s="44" t="s">
        <v>269</v>
      </c>
      <c r="H107" s="45">
        <v>870</v>
      </c>
      <c r="I107" s="45">
        <f t="shared" si="3"/>
        <v>2306</v>
      </c>
      <c r="J107" s="46">
        <v>1152</v>
      </c>
      <c r="K107" s="46">
        <v>1154</v>
      </c>
    </row>
    <row r="108" spans="1:17" ht="18.95" customHeight="1">
      <c r="A108" s="47" t="s">
        <v>268</v>
      </c>
      <c r="B108" s="46">
        <v>0</v>
      </c>
      <c r="C108" s="45">
        <f>D108+E108</f>
        <v>0</v>
      </c>
      <c r="D108" s="46">
        <v>0</v>
      </c>
      <c r="E108" s="46">
        <v>0</v>
      </c>
      <c r="F108" s="8"/>
      <c r="G108" s="44" t="s">
        <v>26</v>
      </c>
      <c r="H108" s="45">
        <v>6229</v>
      </c>
      <c r="I108" s="45">
        <f t="shared" si="3"/>
        <v>15771</v>
      </c>
      <c r="J108" s="46">
        <v>7782</v>
      </c>
      <c r="K108" s="46">
        <v>7989</v>
      </c>
    </row>
    <row r="109" spans="1:17" ht="18.95" customHeight="1">
      <c r="A109" s="44" t="s">
        <v>270</v>
      </c>
      <c r="B109" s="45">
        <v>548</v>
      </c>
      <c r="C109" s="45">
        <f t="shared" si="2"/>
        <v>1307</v>
      </c>
      <c r="D109" s="46">
        <v>647</v>
      </c>
      <c r="E109" s="46">
        <v>660</v>
      </c>
      <c r="F109" s="8"/>
      <c r="G109" s="44"/>
      <c r="H109" s="51"/>
      <c r="I109" s="51"/>
      <c r="J109" s="52"/>
      <c r="K109" s="52"/>
    </row>
    <row r="110" spans="1:17" ht="18.95" customHeight="1">
      <c r="A110" s="44" t="s">
        <v>271</v>
      </c>
      <c r="B110" s="45">
        <v>715</v>
      </c>
      <c r="C110" s="45">
        <f t="shared" si="2"/>
        <v>1635</v>
      </c>
      <c r="D110" s="46">
        <v>818</v>
      </c>
      <c r="E110" s="46">
        <v>817</v>
      </c>
      <c r="F110" s="8"/>
      <c r="G110" s="53" t="s">
        <v>287</v>
      </c>
      <c r="H110" s="54">
        <f>SUM(B5:B56)+SUM(B60:B111)+SUM(H5:H56)+SUM(H60:H108)</f>
        <v>187737</v>
      </c>
      <c r="I110" s="54">
        <f t="shared" ref="I110:K110" si="4">SUM(C5:C56)+SUM(C60:C111)+SUM(I5:I56)+SUM(I60:I108)</f>
        <v>431286</v>
      </c>
      <c r="J110" s="54">
        <f t="shared" si="4"/>
        <v>213192</v>
      </c>
      <c r="K110" s="54">
        <f t="shared" si="4"/>
        <v>218094</v>
      </c>
    </row>
    <row r="111" spans="1:17" ht="18.95" customHeight="1">
      <c r="A111" s="44" t="s">
        <v>178</v>
      </c>
      <c r="B111" s="45">
        <v>1179</v>
      </c>
      <c r="C111" s="45">
        <f t="shared" si="2"/>
        <v>3027</v>
      </c>
      <c r="D111" s="46">
        <v>1489</v>
      </c>
      <c r="E111" s="46">
        <v>1538</v>
      </c>
      <c r="F111" s="8"/>
      <c r="N111" s="10"/>
      <c r="O111" s="11"/>
      <c r="P111" s="11"/>
      <c r="Q111" s="11"/>
    </row>
    <row r="112" spans="1:17" ht="18.75" customHeight="1">
      <c r="A112" s="39" t="s">
        <v>301</v>
      </c>
      <c r="B112" s="39"/>
      <c r="C112" s="96"/>
      <c r="D112" s="39"/>
      <c r="E112" s="39"/>
      <c r="F112" s="39"/>
      <c r="G112" s="39"/>
      <c r="H112" s="39"/>
      <c r="K112" s="55"/>
    </row>
    <row r="113" spans="1:5" ht="18.75" customHeight="1">
      <c r="B113" s="12"/>
      <c r="C113" s="12"/>
      <c r="D113" s="12"/>
      <c r="E113" s="12"/>
    </row>
    <row r="114" spans="1:5">
      <c r="A114" s="12"/>
      <c r="B114" s="12"/>
      <c r="C114" s="12"/>
      <c r="D114" s="12"/>
      <c r="E114" s="12"/>
    </row>
    <row r="115" spans="1:5">
      <c r="A115" s="12"/>
      <c r="B115" s="12"/>
      <c r="C115" s="12"/>
      <c r="D115" s="12"/>
      <c r="E115" s="12"/>
    </row>
    <row r="116" spans="1:5">
      <c r="A116" s="12"/>
      <c r="B116" s="12"/>
      <c r="C116" s="12"/>
      <c r="D116" s="12"/>
      <c r="E116" s="12"/>
    </row>
    <row r="117" spans="1:5">
      <c r="A117" s="12"/>
      <c r="B117" s="12"/>
      <c r="C117" s="12"/>
      <c r="D117" s="12"/>
      <c r="E117" s="12"/>
    </row>
    <row r="118" spans="1:5">
      <c r="A118" s="12"/>
      <c r="B118" s="12"/>
      <c r="C118" s="12"/>
      <c r="D118" s="12"/>
      <c r="E118" s="12"/>
    </row>
    <row r="119" spans="1:5">
      <c r="A119" s="12"/>
      <c r="B119" s="12"/>
      <c r="C119" s="12"/>
      <c r="D119" s="12"/>
      <c r="E119" s="12"/>
    </row>
    <row r="120" spans="1:5">
      <c r="A120" s="12"/>
      <c r="B120" s="12"/>
      <c r="C120" s="12"/>
      <c r="D120" s="12"/>
      <c r="E120" s="12"/>
    </row>
    <row r="121" spans="1:5">
      <c r="A121" s="12"/>
      <c r="B121" s="12"/>
      <c r="C121" s="12"/>
      <c r="D121" s="12"/>
      <c r="E121" s="12"/>
    </row>
    <row r="122" spans="1:5">
      <c r="A122" s="12"/>
      <c r="B122" s="12"/>
      <c r="C122" s="12"/>
      <c r="D122" s="12"/>
      <c r="E122" s="12"/>
    </row>
    <row r="123" spans="1:5">
      <c r="A123" s="12"/>
      <c r="B123" s="12"/>
      <c r="C123" s="12"/>
      <c r="D123" s="12"/>
      <c r="E123" s="12"/>
    </row>
    <row r="124" spans="1:5">
      <c r="A124" s="12"/>
      <c r="B124" s="12"/>
      <c r="C124" s="12"/>
      <c r="D124" s="12"/>
      <c r="E124" s="12"/>
    </row>
    <row r="125" spans="1:5">
      <c r="A125" s="12"/>
      <c r="B125" s="12"/>
      <c r="C125" s="12"/>
      <c r="D125" s="12"/>
      <c r="E125" s="12"/>
    </row>
    <row r="126" spans="1:5">
      <c r="A126" s="12"/>
      <c r="B126" s="12"/>
      <c r="C126" s="12"/>
      <c r="D126" s="12"/>
      <c r="E126" s="12"/>
    </row>
    <row r="127" spans="1:5">
      <c r="A127" s="12"/>
      <c r="B127" s="12"/>
      <c r="C127" s="12"/>
      <c r="D127" s="12"/>
      <c r="E127" s="12"/>
    </row>
    <row r="128" spans="1:5">
      <c r="A128" s="12"/>
      <c r="B128" s="12"/>
      <c r="C128" s="12"/>
      <c r="D128" s="12"/>
      <c r="E128" s="12"/>
    </row>
    <row r="129" spans="1:5">
      <c r="A129" s="12"/>
      <c r="B129" s="12"/>
      <c r="C129" s="12"/>
      <c r="D129" s="12"/>
      <c r="E129" s="12"/>
    </row>
    <row r="130" spans="1:5">
      <c r="A130" s="12"/>
      <c r="B130" s="12"/>
      <c r="C130" s="12"/>
      <c r="D130" s="12"/>
      <c r="E130" s="12"/>
    </row>
    <row r="131" spans="1:5">
      <c r="A131" s="12"/>
      <c r="B131" s="12"/>
      <c r="C131" s="12"/>
      <c r="D131" s="12"/>
      <c r="E131" s="12"/>
    </row>
    <row r="132" spans="1:5">
      <c r="A132" s="12"/>
      <c r="B132" s="12"/>
      <c r="C132" s="12"/>
      <c r="D132" s="12"/>
      <c r="E132" s="12"/>
    </row>
    <row r="133" spans="1:5">
      <c r="A133" s="12"/>
      <c r="B133" s="12"/>
      <c r="C133" s="12"/>
      <c r="D133" s="12"/>
      <c r="E133" s="12"/>
    </row>
    <row r="134" spans="1:5">
      <c r="A134" s="12"/>
      <c r="B134" s="12"/>
      <c r="C134" s="12"/>
      <c r="D134" s="12"/>
      <c r="E134" s="12"/>
    </row>
    <row r="135" spans="1:5">
      <c r="A135" s="12"/>
      <c r="B135" s="12"/>
      <c r="C135" s="12"/>
      <c r="D135" s="12"/>
      <c r="E135" s="12"/>
    </row>
    <row r="136" spans="1:5">
      <c r="A136" s="12"/>
      <c r="B136" s="12"/>
      <c r="C136" s="12"/>
      <c r="D136" s="12"/>
      <c r="E136" s="12"/>
    </row>
    <row r="137" spans="1:5">
      <c r="A137" s="12"/>
      <c r="B137" s="12"/>
      <c r="C137" s="12"/>
      <c r="D137" s="12"/>
      <c r="E137" s="12"/>
    </row>
    <row r="138" spans="1:5">
      <c r="A138" s="12"/>
      <c r="B138" s="12"/>
      <c r="C138" s="12"/>
      <c r="D138" s="12"/>
      <c r="E138" s="12"/>
    </row>
    <row r="139" spans="1:5">
      <c r="A139" s="12"/>
      <c r="B139" s="12"/>
      <c r="C139" s="12"/>
      <c r="D139" s="12"/>
      <c r="E139" s="12"/>
    </row>
    <row r="140" spans="1:5">
      <c r="A140" s="12"/>
      <c r="B140" s="12"/>
      <c r="C140" s="12"/>
      <c r="D140" s="12"/>
      <c r="E140" s="12"/>
    </row>
    <row r="141" spans="1:5">
      <c r="A141" s="12"/>
      <c r="B141" s="12"/>
      <c r="C141" s="12"/>
      <c r="D141" s="12"/>
      <c r="E141" s="12"/>
    </row>
    <row r="142" spans="1:5">
      <c r="A142" s="12"/>
      <c r="B142" s="12"/>
      <c r="C142" s="12"/>
      <c r="D142" s="12"/>
      <c r="E142" s="12"/>
    </row>
    <row r="143" spans="1:5">
      <c r="A143" s="12"/>
      <c r="B143" s="12"/>
      <c r="C143" s="12"/>
      <c r="D143" s="12"/>
      <c r="E143" s="12"/>
    </row>
    <row r="144" spans="1:5">
      <c r="A144" s="12"/>
      <c r="B144" s="12"/>
      <c r="C144" s="12"/>
      <c r="D144" s="12"/>
      <c r="E144" s="12"/>
    </row>
    <row r="145" spans="1:11">
      <c r="A145" s="12"/>
      <c r="B145" s="12"/>
      <c r="C145" s="12"/>
      <c r="D145" s="12"/>
      <c r="E145" s="12"/>
    </row>
    <row r="146" spans="1:11">
      <c r="A146" s="12"/>
      <c r="B146" s="12"/>
      <c r="C146" s="12"/>
      <c r="D146" s="12"/>
      <c r="E146" s="12"/>
    </row>
    <row r="147" spans="1:11">
      <c r="A147" s="12"/>
      <c r="B147" s="12"/>
      <c r="C147" s="12"/>
      <c r="D147" s="12"/>
      <c r="E147" s="12"/>
    </row>
    <row r="148" spans="1:11">
      <c r="A148" s="12"/>
      <c r="B148" s="12"/>
      <c r="C148" s="12"/>
      <c r="D148" s="12"/>
      <c r="E148" s="12"/>
      <c r="H148" s="12"/>
      <c r="I148" s="12"/>
      <c r="J148" s="12"/>
      <c r="K148" s="12"/>
    </row>
    <row r="149" spans="1:11">
      <c r="A149" s="12"/>
      <c r="B149" s="12"/>
      <c r="C149" s="12"/>
      <c r="D149" s="12"/>
      <c r="E149" s="12"/>
    </row>
    <row r="150" spans="1:11">
      <c r="A150" s="12"/>
      <c r="B150" s="12"/>
      <c r="C150" s="12"/>
      <c r="D150" s="12"/>
      <c r="E150" s="12"/>
    </row>
    <row r="151" spans="1:11">
      <c r="A151" s="12"/>
      <c r="B151" s="12"/>
      <c r="C151" s="12"/>
      <c r="D151" s="12"/>
      <c r="E151" s="12"/>
    </row>
    <row r="152" spans="1:11">
      <c r="A152" s="12"/>
      <c r="B152" s="12"/>
      <c r="C152" s="12"/>
      <c r="D152" s="12"/>
      <c r="E152" s="12"/>
    </row>
    <row r="154" spans="1:11">
      <c r="H154" s="12"/>
      <c r="I154" s="12"/>
      <c r="J154" s="12"/>
      <c r="K154" s="12"/>
    </row>
    <row r="159" spans="1:11" s="12" customFormat="1">
      <c r="G159" s="6"/>
      <c r="H159" s="6"/>
      <c r="I159" s="6"/>
      <c r="J159" s="6"/>
      <c r="K159" s="6"/>
    </row>
  </sheetData>
  <mergeCells count="13">
    <mergeCell ref="A58:A59"/>
    <mergeCell ref="C58:E58"/>
    <mergeCell ref="G58:G59"/>
    <mergeCell ref="I58:K58"/>
    <mergeCell ref="A1:K1"/>
    <mergeCell ref="A3:A4"/>
    <mergeCell ref="C3:E3"/>
    <mergeCell ref="G3:G4"/>
    <mergeCell ref="I3:K3"/>
    <mergeCell ref="B6:B7"/>
    <mergeCell ref="C6:C7"/>
    <mergeCell ref="D6:D7"/>
    <mergeCell ref="E6:E7"/>
  </mergeCells>
  <phoneticPr fontId="15"/>
  <pageMargins left="0.6692913385826772" right="0.39370078740157483" top="0.55118110236220474" bottom="0.6692913385826772" header="0.43307086614173229" footer="0.43307086614173229"/>
  <pageSetup paperSize="9" scale="74" orientation="portrait" horizontalDpi="400" verticalDpi="400" r:id="rId1"/>
  <headerFooter alignWithMargins="0"/>
  <rowBreaks count="1" manualBreakCount="1">
    <brk id="57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opLeftCell="D7" zoomScaleNormal="100" workbookViewId="0">
      <selection activeCell="H22" sqref="H22"/>
    </sheetView>
  </sheetViews>
  <sheetFormatPr defaultRowHeight="13.5"/>
  <cols>
    <col min="1" max="6" width="8.625" style="2" customWidth="1"/>
    <col min="7" max="7" width="8.625" style="55" customWidth="1"/>
    <col min="8" max="11" width="8.625" style="2" customWidth="1"/>
    <col min="12" max="256" width="9" style="2"/>
    <col min="257" max="267" width="8.625" style="2" customWidth="1"/>
    <col min="268" max="512" width="9" style="2"/>
    <col min="513" max="523" width="8.625" style="2" customWidth="1"/>
    <col min="524" max="768" width="9" style="2"/>
    <col min="769" max="779" width="8.625" style="2" customWidth="1"/>
    <col min="780" max="1024" width="9" style="2"/>
    <col min="1025" max="1035" width="8.625" style="2" customWidth="1"/>
    <col min="1036" max="1280" width="9" style="2"/>
    <col min="1281" max="1291" width="8.625" style="2" customWidth="1"/>
    <col min="1292" max="1536" width="9" style="2"/>
    <col min="1537" max="1547" width="8.625" style="2" customWidth="1"/>
    <col min="1548" max="1792" width="9" style="2"/>
    <col min="1793" max="1803" width="8.625" style="2" customWidth="1"/>
    <col min="1804" max="2048" width="9" style="2"/>
    <col min="2049" max="2059" width="8.625" style="2" customWidth="1"/>
    <col min="2060" max="2304" width="9" style="2"/>
    <col min="2305" max="2315" width="8.625" style="2" customWidth="1"/>
    <col min="2316" max="2560" width="9" style="2"/>
    <col min="2561" max="2571" width="8.625" style="2" customWidth="1"/>
    <col min="2572" max="2816" width="9" style="2"/>
    <col min="2817" max="2827" width="8.625" style="2" customWidth="1"/>
    <col min="2828" max="3072" width="9" style="2"/>
    <col min="3073" max="3083" width="8.625" style="2" customWidth="1"/>
    <col min="3084" max="3328" width="9" style="2"/>
    <col min="3329" max="3339" width="8.625" style="2" customWidth="1"/>
    <col min="3340" max="3584" width="9" style="2"/>
    <col min="3585" max="3595" width="8.625" style="2" customWidth="1"/>
    <col min="3596" max="3840" width="9" style="2"/>
    <col min="3841" max="3851" width="8.625" style="2" customWidth="1"/>
    <col min="3852" max="4096" width="9" style="2"/>
    <col min="4097" max="4107" width="8.625" style="2" customWidth="1"/>
    <col min="4108" max="4352" width="9" style="2"/>
    <col min="4353" max="4363" width="8.625" style="2" customWidth="1"/>
    <col min="4364" max="4608" width="9" style="2"/>
    <col min="4609" max="4619" width="8.625" style="2" customWidth="1"/>
    <col min="4620" max="4864" width="9" style="2"/>
    <col min="4865" max="4875" width="8.625" style="2" customWidth="1"/>
    <col min="4876" max="5120" width="9" style="2"/>
    <col min="5121" max="5131" width="8.625" style="2" customWidth="1"/>
    <col min="5132" max="5376" width="9" style="2"/>
    <col min="5377" max="5387" width="8.625" style="2" customWidth="1"/>
    <col min="5388" max="5632" width="9" style="2"/>
    <col min="5633" max="5643" width="8.625" style="2" customWidth="1"/>
    <col min="5644" max="5888" width="9" style="2"/>
    <col min="5889" max="5899" width="8.625" style="2" customWidth="1"/>
    <col min="5900" max="6144" width="9" style="2"/>
    <col min="6145" max="6155" width="8.625" style="2" customWidth="1"/>
    <col min="6156" max="6400" width="9" style="2"/>
    <col min="6401" max="6411" width="8.625" style="2" customWidth="1"/>
    <col min="6412" max="6656" width="9" style="2"/>
    <col min="6657" max="6667" width="8.625" style="2" customWidth="1"/>
    <col min="6668" max="6912" width="9" style="2"/>
    <col min="6913" max="6923" width="8.625" style="2" customWidth="1"/>
    <col min="6924" max="7168" width="9" style="2"/>
    <col min="7169" max="7179" width="8.625" style="2" customWidth="1"/>
    <col min="7180" max="7424" width="9" style="2"/>
    <col min="7425" max="7435" width="8.625" style="2" customWidth="1"/>
    <col min="7436" max="7680" width="9" style="2"/>
    <col min="7681" max="7691" width="8.625" style="2" customWidth="1"/>
    <col min="7692" max="7936" width="9" style="2"/>
    <col min="7937" max="7947" width="8.625" style="2" customWidth="1"/>
    <col min="7948" max="8192" width="9" style="2"/>
    <col min="8193" max="8203" width="8.625" style="2" customWidth="1"/>
    <col min="8204" max="8448" width="9" style="2"/>
    <col min="8449" max="8459" width="8.625" style="2" customWidth="1"/>
    <col min="8460" max="8704" width="9" style="2"/>
    <col min="8705" max="8715" width="8.625" style="2" customWidth="1"/>
    <col min="8716" max="8960" width="9" style="2"/>
    <col min="8961" max="8971" width="8.625" style="2" customWidth="1"/>
    <col min="8972" max="9216" width="9" style="2"/>
    <col min="9217" max="9227" width="8.625" style="2" customWidth="1"/>
    <col min="9228" max="9472" width="9" style="2"/>
    <col min="9473" max="9483" width="8.625" style="2" customWidth="1"/>
    <col min="9484" max="9728" width="9" style="2"/>
    <col min="9729" max="9739" width="8.625" style="2" customWidth="1"/>
    <col min="9740" max="9984" width="9" style="2"/>
    <col min="9985" max="9995" width="8.625" style="2" customWidth="1"/>
    <col min="9996" max="10240" width="9" style="2"/>
    <col min="10241" max="10251" width="8.625" style="2" customWidth="1"/>
    <col min="10252" max="10496" width="9" style="2"/>
    <col min="10497" max="10507" width="8.625" style="2" customWidth="1"/>
    <col min="10508" max="10752" width="9" style="2"/>
    <col min="10753" max="10763" width="8.625" style="2" customWidth="1"/>
    <col min="10764" max="11008" width="9" style="2"/>
    <col min="11009" max="11019" width="8.625" style="2" customWidth="1"/>
    <col min="11020" max="11264" width="9" style="2"/>
    <col min="11265" max="11275" width="8.625" style="2" customWidth="1"/>
    <col min="11276" max="11520" width="9" style="2"/>
    <col min="11521" max="11531" width="8.625" style="2" customWidth="1"/>
    <col min="11532" max="11776" width="9" style="2"/>
    <col min="11777" max="11787" width="8.625" style="2" customWidth="1"/>
    <col min="11788" max="12032" width="9" style="2"/>
    <col min="12033" max="12043" width="8.625" style="2" customWidth="1"/>
    <col min="12044" max="12288" width="9" style="2"/>
    <col min="12289" max="12299" width="8.625" style="2" customWidth="1"/>
    <col min="12300" max="12544" width="9" style="2"/>
    <col min="12545" max="12555" width="8.625" style="2" customWidth="1"/>
    <col min="12556" max="12800" width="9" style="2"/>
    <col min="12801" max="12811" width="8.625" style="2" customWidth="1"/>
    <col min="12812" max="13056" width="9" style="2"/>
    <col min="13057" max="13067" width="8.625" style="2" customWidth="1"/>
    <col min="13068" max="13312" width="9" style="2"/>
    <col min="13313" max="13323" width="8.625" style="2" customWidth="1"/>
    <col min="13324" max="13568" width="9" style="2"/>
    <col min="13569" max="13579" width="8.625" style="2" customWidth="1"/>
    <col min="13580" max="13824" width="9" style="2"/>
    <col min="13825" max="13835" width="8.625" style="2" customWidth="1"/>
    <col min="13836" max="14080" width="9" style="2"/>
    <col min="14081" max="14091" width="8.625" style="2" customWidth="1"/>
    <col min="14092" max="14336" width="9" style="2"/>
    <col min="14337" max="14347" width="8.625" style="2" customWidth="1"/>
    <col min="14348" max="14592" width="9" style="2"/>
    <col min="14593" max="14603" width="8.625" style="2" customWidth="1"/>
    <col min="14604" max="14848" width="9" style="2"/>
    <col min="14849" max="14859" width="8.625" style="2" customWidth="1"/>
    <col min="14860" max="15104" width="9" style="2"/>
    <col min="15105" max="15115" width="8.625" style="2" customWidth="1"/>
    <col min="15116" max="15360" width="9" style="2"/>
    <col min="15361" max="15371" width="8.625" style="2" customWidth="1"/>
    <col min="15372" max="15616" width="9" style="2"/>
    <col min="15617" max="15627" width="8.625" style="2" customWidth="1"/>
    <col min="15628" max="15872" width="9" style="2"/>
    <col min="15873" max="15883" width="8.625" style="2" customWidth="1"/>
    <col min="15884" max="16128" width="9" style="2"/>
    <col min="16129" max="16139" width="8.625" style="2" customWidth="1"/>
    <col min="16140" max="16384" width="9" style="2"/>
  </cols>
  <sheetData>
    <row r="1" spans="1:11" s="3" customFormat="1" ht="24" customHeight="1">
      <c r="A1" s="125" t="s">
        <v>288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</row>
    <row r="2" spans="1:11" s="3" customFormat="1" ht="24" customHeight="1">
      <c r="A2" s="146" t="s">
        <v>313</v>
      </c>
      <c r="B2" s="147"/>
      <c r="C2" s="27"/>
      <c r="G2" s="56"/>
      <c r="H2" s="27"/>
      <c r="I2" s="27"/>
      <c r="J2" s="27"/>
      <c r="K2" s="56"/>
    </row>
    <row r="3" spans="1:11" s="3" customFormat="1" ht="20.100000000000001" customHeight="1">
      <c r="A3" s="148" t="s">
        <v>15</v>
      </c>
      <c r="B3" s="148" t="s">
        <v>3</v>
      </c>
      <c r="C3" s="151" t="s">
        <v>0</v>
      </c>
      <c r="D3" s="152"/>
      <c r="E3" s="153"/>
      <c r="F3" s="151" t="s">
        <v>14</v>
      </c>
      <c r="G3" s="152"/>
      <c r="H3" s="152"/>
      <c r="I3" s="153"/>
      <c r="J3" s="57" t="s">
        <v>1</v>
      </c>
      <c r="K3" s="57" t="s">
        <v>0</v>
      </c>
    </row>
    <row r="4" spans="1:11" s="3" customFormat="1" ht="20.100000000000001" customHeight="1">
      <c r="A4" s="149"/>
      <c r="B4" s="149"/>
      <c r="C4" s="154"/>
      <c r="D4" s="155"/>
      <c r="E4" s="156"/>
      <c r="F4" s="154"/>
      <c r="G4" s="155"/>
      <c r="H4" s="155"/>
      <c r="I4" s="156"/>
      <c r="J4" s="58" t="s">
        <v>4</v>
      </c>
      <c r="K4" s="58" t="s">
        <v>5</v>
      </c>
    </row>
    <row r="5" spans="1:11" s="3" customFormat="1" ht="20.100000000000001" customHeight="1">
      <c r="A5" s="150"/>
      <c r="B5" s="150"/>
      <c r="C5" s="59" t="s">
        <v>6</v>
      </c>
      <c r="D5" s="59" t="s">
        <v>7</v>
      </c>
      <c r="E5" s="59" t="s">
        <v>8</v>
      </c>
      <c r="F5" s="59" t="s">
        <v>3</v>
      </c>
      <c r="G5" s="60" t="s">
        <v>6</v>
      </c>
      <c r="H5" s="59" t="s">
        <v>7</v>
      </c>
      <c r="I5" s="59" t="s">
        <v>8</v>
      </c>
      <c r="J5" s="61" t="s">
        <v>12</v>
      </c>
      <c r="K5" s="61" t="s">
        <v>13</v>
      </c>
    </row>
    <row r="6" spans="1:11" s="3" customFormat="1" ht="20.100000000000001" customHeight="1">
      <c r="A6" s="59" t="s">
        <v>16</v>
      </c>
      <c r="B6" s="29">
        <v>8872</v>
      </c>
      <c r="C6" s="29">
        <f>D6+E6</f>
        <v>20157</v>
      </c>
      <c r="D6" s="30">
        <v>9498</v>
      </c>
      <c r="E6" s="30">
        <v>10659</v>
      </c>
      <c r="F6" s="62">
        <v>3</v>
      </c>
      <c r="G6" s="63">
        <f>H6+I6</f>
        <v>-5</v>
      </c>
      <c r="H6" s="63">
        <v>-3</v>
      </c>
      <c r="I6" s="63">
        <v>-2</v>
      </c>
      <c r="J6" s="36">
        <f>C6/B6</f>
        <v>2.2719792605951308</v>
      </c>
      <c r="K6" s="29">
        <f>C6/3.055</f>
        <v>6598.0360065466448</v>
      </c>
    </row>
    <row r="7" spans="1:11" s="3" customFormat="1" ht="20.100000000000001" customHeight="1">
      <c r="A7" s="59" t="s">
        <v>17</v>
      </c>
      <c r="B7" s="29">
        <v>24918</v>
      </c>
      <c r="C7" s="29">
        <f t="shared" ref="C7:C18" si="0">D7+E7</f>
        <v>56867</v>
      </c>
      <c r="D7" s="30">
        <v>27095</v>
      </c>
      <c r="E7" s="30">
        <v>29772</v>
      </c>
      <c r="F7" s="62">
        <v>-36</v>
      </c>
      <c r="G7" s="63">
        <f t="shared" ref="G7:G18" si="1">H7+I7</f>
        <v>-57</v>
      </c>
      <c r="H7" s="63">
        <v>-5</v>
      </c>
      <c r="I7" s="63">
        <v>-52</v>
      </c>
      <c r="J7" s="36">
        <f t="shared" ref="J7:J19" si="2">C7/B7</f>
        <v>2.2821655028493457</v>
      </c>
      <c r="K7" s="29">
        <f>C7/5.61</f>
        <v>10136.720142602495</v>
      </c>
    </row>
    <row r="8" spans="1:11" s="3" customFormat="1" ht="20.100000000000001" customHeight="1">
      <c r="A8" s="59" t="s">
        <v>18</v>
      </c>
      <c r="B8" s="29">
        <v>18405</v>
      </c>
      <c r="C8" s="29">
        <f t="shared" si="0"/>
        <v>43211</v>
      </c>
      <c r="D8" s="30">
        <v>21247</v>
      </c>
      <c r="E8" s="30">
        <v>21964</v>
      </c>
      <c r="F8" s="62">
        <v>0</v>
      </c>
      <c r="G8" s="63">
        <f t="shared" si="1"/>
        <v>19</v>
      </c>
      <c r="H8" s="63">
        <v>18</v>
      </c>
      <c r="I8" s="63">
        <v>1</v>
      </c>
      <c r="J8" s="36">
        <f t="shared" si="2"/>
        <v>2.3477859277370281</v>
      </c>
      <c r="K8" s="29">
        <f>C8/4.377</f>
        <v>9872.2869545350695</v>
      </c>
    </row>
    <row r="9" spans="1:11" s="3" customFormat="1" ht="20.100000000000001" customHeight="1">
      <c r="A9" s="59" t="s">
        <v>19</v>
      </c>
      <c r="B9" s="29">
        <v>12410</v>
      </c>
      <c r="C9" s="29">
        <f t="shared" si="0"/>
        <v>30817</v>
      </c>
      <c r="D9" s="30">
        <v>15235</v>
      </c>
      <c r="E9" s="30">
        <v>15582</v>
      </c>
      <c r="F9" s="62">
        <v>-7</v>
      </c>
      <c r="G9" s="63">
        <f t="shared" si="1"/>
        <v>-35</v>
      </c>
      <c r="H9" s="63">
        <v>-13</v>
      </c>
      <c r="I9" s="63">
        <v>-22</v>
      </c>
      <c r="J9" s="36">
        <f t="shared" si="2"/>
        <v>2.4832393231265111</v>
      </c>
      <c r="K9" s="29">
        <f>C9/4.058</f>
        <v>7594.1350418925585</v>
      </c>
    </row>
    <row r="10" spans="1:11" s="3" customFormat="1" ht="20.100000000000001" customHeight="1">
      <c r="A10" s="59" t="s">
        <v>20</v>
      </c>
      <c r="B10" s="29">
        <v>21171</v>
      </c>
      <c r="C10" s="29">
        <f t="shared" si="0"/>
        <v>45349</v>
      </c>
      <c r="D10" s="30">
        <v>22674</v>
      </c>
      <c r="E10" s="30">
        <v>22675</v>
      </c>
      <c r="F10" s="62">
        <v>159</v>
      </c>
      <c r="G10" s="63">
        <f t="shared" si="1"/>
        <v>398</v>
      </c>
      <c r="H10" s="63">
        <v>190</v>
      </c>
      <c r="I10" s="63">
        <v>208</v>
      </c>
      <c r="J10" s="36">
        <f t="shared" si="2"/>
        <v>2.1420339143167539</v>
      </c>
      <c r="K10" s="29">
        <f>C10/4.746</f>
        <v>9555.2043826380104</v>
      </c>
    </row>
    <row r="11" spans="1:11" s="3" customFormat="1" ht="20.100000000000001" customHeight="1">
      <c r="A11" s="59" t="s">
        <v>21</v>
      </c>
      <c r="B11" s="29">
        <v>12469</v>
      </c>
      <c r="C11" s="29">
        <f t="shared" si="0"/>
        <v>29558</v>
      </c>
      <c r="D11" s="30">
        <v>14569</v>
      </c>
      <c r="E11" s="30">
        <v>14989</v>
      </c>
      <c r="F11" s="62">
        <v>-1</v>
      </c>
      <c r="G11" s="63">
        <f t="shared" si="1"/>
        <v>-15</v>
      </c>
      <c r="H11" s="63">
        <v>-20</v>
      </c>
      <c r="I11" s="63">
        <v>5</v>
      </c>
      <c r="J11" s="36">
        <f t="shared" si="2"/>
        <v>2.3705188868393616</v>
      </c>
      <c r="K11" s="29">
        <f>C11/3.044</f>
        <v>9710.2496714848876</v>
      </c>
    </row>
    <row r="12" spans="1:11" s="3" customFormat="1" ht="20.100000000000001" customHeight="1">
      <c r="A12" s="59" t="s">
        <v>22</v>
      </c>
      <c r="B12" s="29">
        <v>18258</v>
      </c>
      <c r="C12" s="29">
        <f t="shared" si="0"/>
        <v>41903</v>
      </c>
      <c r="D12" s="30">
        <v>20543</v>
      </c>
      <c r="E12" s="30">
        <v>21360</v>
      </c>
      <c r="F12" s="62">
        <v>-1</v>
      </c>
      <c r="G12" s="63">
        <f>H12+I12</f>
        <v>11</v>
      </c>
      <c r="H12" s="63">
        <v>7</v>
      </c>
      <c r="I12" s="63">
        <v>4</v>
      </c>
      <c r="J12" s="36">
        <f t="shared" si="2"/>
        <v>2.2950487457552855</v>
      </c>
      <c r="K12" s="29">
        <f>C12/6.09</f>
        <v>6880.6239737274218</v>
      </c>
    </row>
    <row r="13" spans="1:11" s="3" customFormat="1" ht="20.100000000000001" customHeight="1">
      <c r="A13" s="59" t="s">
        <v>23</v>
      </c>
      <c r="B13" s="29">
        <v>12966</v>
      </c>
      <c r="C13" s="29">
        <f t="shared" si="0"/>
        <v>31731</v>
      </c>
      <c r="D13" s="30">
        <v>15349</v>
      </c>
      <c r="E13" s="30">
        <v>16382</v>
      </c>
      <c r="F13" s="62">
        <v>10</v>
      </c>
      <c r="G13" s="63">
        <f t="shared" si="1"/>
        <v>14</v>
      </c>
      <c r="H13" s="63">
        <v>20</v>
      </c>
      <c r="I13" s="63">
        <v>-6</v>
      </c>
      <c r="J13" s="36">
        <f t="shared" si="2"/>
        <v>2.4472466450717261</v>
      </c>
      <c r="K13" s="29">
        <f>C13/5.007</f>
        <v>6337.3277411623731</v>
      </c>
    </row>
    <row r="14" spans="1:11" s="3" customFormat="1" ht="20.100000000000001" customHeight="1">
      <c r="A14" s="59" t="s">
        <v>24</v>
      </c>
      <c r="B14" s="29">
        <v>15737</v>
      </c>
      <c r="C14" s="29">
        <f t="shared" si="0"/>
        <v>36394</v>
      </c>
      <c r="D14" s="30">
        <v>18636</v>
      </c>
      <c r="E14" s="30">
        <v>17758</v>
      </c>
      <c r="F14" s="62">
        <v>28</v>
      </c>
      <c r="G14" s="63">
        <f t="shared" si="1"/>
        <v>37</v>
      </c>
      <c r="H14" s="63">
        <v>22</v>
      </c>
      <c r="I14" s="63">
        <v>15</v>
      </c>
      <c r="J14" s="36">
        <f t="shared" si="2"/>
        <v>2.3126390036220372</v>
      </c>
      <c r="K14" s="29">
        <f>C14/7.192</f>
        <v>5060.3448275862065</v>
      </c>
    </row>
    <row r="15" spans="1:11" s="3" customFormat="1" ht="20.100000000000001" customHeight="1">
      <c r="A15" s="59" t="s">
        <v>25</v>
      </c>
      <c r="B15" s="29">
        <v>16035</v>
      </c>
      <c r="C15" s="29">
        <f t="shared" si="0"/>
        <v>32461</v>
      </c>
      <c r="D15" s="30">
        <v>16271</v>
      </c>
      <c r="E15" s="30">
        <v>16190</v>
      </c>
      <c r="F15" s="62">
        <v>-1</v>
      </c>
      <c r="G15" s="63">
        <f t="shared" si="1"/>
        <v>-16</v>
      </c>
      <c r="H15" s="63">
        <v>-12</v>
      </c>
      <c r="I15" s="63">
        <v>-4</v>
      </c>
      <c r="J15" s="36">
        <f t="shared" si="2"/>
        <v>2.0243841596507641</v>
      </c>
      <c r="K15" s="29">
        <f>C15/4.272</f>
        <v>7598.5486891385763</v>
      </c>
    </row>
    <row r="16" spans="1:11" s="3" customFormat="1" ht="20.100000000000001" customHeight="1">
      <c r="A16" s="59" t="s">
        <v>26</v>
      </c>
      <c r="B16" s="29">
        <v>4709</v>
      </c>
      <c r="C16" s="29">
        <f t="shared" si="0"/>
        <v>11607</v>
      </c>
      <c r="D16" s="30">
        <v>6044</v>
      </c>
      <c r="E16" s="30">
        <v>5563</v>
      </c>
      <c r="F16" s="62">
        <v>10</v>
      </c>
      <c r="G16" s="63">
        <f t="shared" si="1"/>
        <v>31</v>
      </c>
      <c r="H16" s="63">
        <v>14</v>
      </c>
      <c r="I16" s="63">
        <v>17</v>
      </c>
      <c r="J16" s="36">
        <f t="shared" si="2"/>
        <v>2.4648545338713101</v>
      </c>
      <c r="K16" s="29">
        <f>C16/4.977</f>
        <v>2332.1277878239903</v>
      </c>
    </row>
    <row r="17" spans="1:11" s="3" customFormat="1" ht="20.100000000000001" customHeight="1">
      <c r="A17" s="59" t="s">
        <v>27</v>
      </c>
      <c r="B17" s="29">
        <v>14420</v>
      </c>
      <c r="C17" s="29">
        <f t="shared" si="0"/>
        <v>33334</v>
      </c>
      <c r="D17" s="30">
        <v>16833</v>
      </c>
      <c r="E17" s="30">
        <v>16501</v>
      </c>
      <c r="F17" s="62">
        <v>26</v>
      </c>
      <c r="G17" s="63">
        <f t="shared" si="1"/>
        <v>39</v>
      </c>
      <c r="H17" s="63">
        <v>26</v>
      </c>
      <c r="I17" s="63">
        <v>13</v>
      </c>
      <c r="J17" s="36">
        <f t="shared" si="2"/>
        <v>2.3116504854368931</v>
      </c>
      <c r="K17" s="29">
        <f>C17/5.407</f>
        <v>6164.9713334566304</v>
      </c>
    </row>
    <row r="18" spans="1:11" s="3" customFormat="1" ht="20.100000000000001" customHeight="1">
      <c r="A18" s="59" t="s">
        <v>28</v>
      </c>
      <c r="B18" s="29">
        <v>7367</v>
      </c>
      <c r="C18" s="29">
        <f t="shared" si="0"/>
        <v>17897</v>
      </c>
      <c r="D18" s="30">
        <v>9198</v>
      </c>
      <c r="E18" s="30">
        <v>8699</v>
      </c>
      <c r="F18" s="62">
        <v>1</v>
      </c>
      <c r="G18" s="63">
        <f t="shared" si="1"/>
        <v>-19</v>
      </c>
      <c r="H18" s="63">
        <v>-13</v>
      </c>
      <c r="I18" s="63">
        <v>-6</v>
      </c>
      <c r="J18" s="36">
        <f t="shared" si="2"/>
        <v>2.4293470883670421</v>
      </c>
      <c r="K18" s="29">
        <f>C18/11.735</f>
        <v>1525.0958670643374</v>
      </c>
    </row>
    <row r="19" spans="1:11" s="3" customFormat="1" ht="20.100000000000001" customHeight="1">
      <c r="A19" s="59" t="s">
        <v>29</v>
      </c>
      <c r="B19" s="29">
        <f t="shared" ref="B19:I19" si="3">SUM(B6:B18)</f>
        <v>187737</v>
      </c>
      <c r="C19" s="29">
        <f t="shared" si="3"/>
        <v>431286</v>
      </c>
      <c r="D19" s="30">
        <f t="shared" si="3"/>
        <v>213192</v>
      </c>
      <c r="E19" s="30">
        <f t="shared" si="3"/>
        <v>218094</v>
      </c>
      <c r="F19" s="64">
        <f t="shared" si="3"/>
        <v>191</v>
      </c>
      <c r="G19" s="65">
        <f t="shared" si="3"/>
        <v>402</v>
      </c>
      <c r="H19" s="65">
        <f>SUM(H6:H18)</f>
        <v>231</v>
      </c>
      <c r="I19" s="65">
        <f t="shared" si="3"/>
        <v>171</v>
      </c>
      <c r="J19" s="36">
        <f t="shared" si="2"/>
        <v>2.297288227680212</v>
      </c>
      <c r="K19" s="29">
        <f>ROUND(C19/69.57,0)</f>
        <v>6199</v>
      </c>
    </row>
    <row r="20" spans="1:11" s="3" customFormat="1" ht="18" customHeight="1">
      <c r="G20" s="66"/>
    </row>
  </sheetData>
  <mergeCells count="6"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horizontalDpi="400" verticalDpi="4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5"/>
  <sheetViews>
    <sheetView topLeftCell="B1" zoomScaleNormal="100" workbookViewId="0">
      <selection sqref="A1:H1"/>
    </sheetView>
  </sheetViews>
  <sheetFormatPr defaultRowHeight="13.5"/>
  <cols>
    <col min="1" max="8" width="10.375" customWidth="1"/>
    <col min="257" max="264" width="10.375" customWidth="1"/>
    <col min="513" max="520" width="10.375" customWidth="1"/>
    <col min="769" max="776" width="10.375" customWidth="1"/>
    <col min="1025" max="1032" width="10.375" customWidth="1"/>
    <col min="1281" max="1288" width="10.375" customWidth="1"/>
    <col min="1537" max="1544" width="10.375" customWidth="1"/>
    <col min="1793" max="1800" width="10.375" customWidth="1"/>
    <col min="2049" max="2056" width="10.375" customWidth="1"/>
    <col min="2305" max="2312" width="10.375" customWidth="1"/>
    <col min="2561" max="2568" width="10.375" customWidth="1"/>
    <col min="2817" max="2824" width="10.375" customWidth="1"/>
    <col min="3073" max="3080" width="10.375" customWidth="1"/>
    <col min="3329" max="3336" width="10.375" customWidth="1"/>
    <col min="3585" max="3592" width="10.375" customWidth="1"/>
    <col min="3841" max="3848" width="10.375" customWidth="1"/>
    <col min="4097" max="4104" width="10.375" customWidth="1"/>
    <col min="4353" max="4360" width="10.375" customWidth="1"/>
    <col min="4609" max="4616" width="10.375" customWidth="1"/>
    <col min="4865" max="4872" width="10.375" customWidth="1"/>
    <col min="5121" max="5128" width="10.375" customWidth="1"/>
    <col min="5377" max="5384" width="10.375" customWidth="1"/>
    <col min="5633" max="5640" width="10.375" customWidth="1"/>
    <col min="5889" max="5896" width="10.375" customWidth="1"/>
    <col min="6145" max="6152" width="10.375" customWidth="1"/>
    <col min="6401" max="6408" width="10.375" customWidth="1"/>
    <col min="6657" max="6664" width="10.375" customWidth="1"/>
    <col min="6913" max="6920" width="10.375" customWidth="1"/>
    <col min="7169" max="7176" width="10.375" customWidth="1"/>
    <col min="7425" max="7432" width="10.375" customWidth="1"/>
    <col min="7681" max="7688" width="10.375" customWidth="1"/>
    <col min="7937" max="7944" width="10.375" customWidth="1"/>
    <col min="8193" max="8200" width="10.375" customWidth="1"/>
    <col min="8449" max="8456" width="10.375" customWidth="1"/>
    <col min="8705" max="8712" width="10.375" customWidth="1"/>
    <col min="8961" max="8968" width="10.375" customWidth="1"/>
    <col min="9217" max="9224" width="10.375" customWidth="1"/>
    <col min="9473" max="9480" width="10.375" customWidth="1"/>
    <col min="9729" max="9736" width="10.375" customWidth="1"/>
    <col min="9985" max="9992" width="10.375" customWidth="1"/>
    <col min="10241" max="10248" width="10.375" customWidth="1"/>
    <col min="10497" max="10504" width="10.375" customWidth="1"/>
    <col min="10753" max="10760" width="10.375" customWidth="1"/>
    <col min="11009" max="11016" width="10.375" customWidth="1"/>
    <col min="11265" max="11272" width="10.375" customWidth="1"/>
    <col min="11521" max="11528" width="10.375" customWidth="1"/>
    <col min="11777" max="11784" width="10.375" customWidth="1"/>
    <col min="12033" max="12040" width="10.375" customWidth="1"/>
    <col min="12289" max="12296" width="10.375" customWidth="1"/>
    <col min="12545" max="12552" width="10.375" customWidth="1"/>
    <col min="12801" max="12808" width="10.375" customWidth="1"/>
    <col min="13057" max="13064" width="10.375" customWidth="1"/>
    <col min="13313" max="13320" width="10.375" customWidth="1"/>
    <col min="13569" max="13576" width="10.375" customWidth="1"/>
    <col min="13825" max="13832" width="10.375" customWidth="1"/>
    <col min="14081" max="14088" width="10.375" customWidth="1"/>
    <col min="14337" max="14344" width="10.375" customWidth="1"/>
    <col min="14593" max="14600" width="10.375" customWidth="1"/>
    <col min="14849" max="14856" width="10.375" customWidth="1"/>
    <col min="15105" max="15112" width="10.375" customWidth="1"/>
    <col min="15361" max="15368" width="10.375" customWidth="1"/>
    <col min="15617" max="15624" width="10.375" customWidth="1"/>
    <col min="15873" max="15880" width="10.375" customWidth="1"/>
    <col min="16129" max="16136" width="10.375" customWidth="1"/>
  </cols>
  <sheetData>
    <row r="1" spans="1:37" s="4" customFormat="1">
      <c r="A1" s="124" t="s">
        <v>289</v>
      </c>
      <c r="B1" s="124"/>
      <c r="C1" s="124"/>
      <c r="D1" s="124"/>
      <c r="E1" s="124"/>
      <c r="F1" s="124"/>
      <c r="G1" s="124"/>
      <c r="H1" s="124"/>
      <c r="AK1" s="4" t="s">
        <v>51</v>
      </c>
    </row>
    <row r="2" spans="1:37" s="2" customFormat="1" ht="14.25" thickBot="1">
      <c r="A2" s="2" t="s">
        <v>312</v>
      </c>
      <c r="F2" s="20"/>
      <c r="G2" s="20"/>
      <c r="H2" s="20"/>
    </row>
    <row r="3" spans="1:37" ht="14.25" customHeight="1" thickBot="1">
      <c r="A3" s="67" t="s">
        <v>52</v>
      </c>
      <c r="B3" s="68" t="s">
        <v>6</v>
      </c>
      <c r="C3" s="69" t="s">
        <v>7</v>
      </c>
      <c r="D3" s="69" t="s">
        <v>8</v>
      </c>
      <c r="E3" s="67" t="s">
        <v>52</v>
      </c>
      <c r="F3" s="69" t="s">
        <v>6</v>
      </c>
      <c r="G3" s="69" t="s">
        <v>7</v>
      </c>
      <c r="H3" s="70" t="s">
        <v>8</v>
      </c>
    </row>
    <row r="4" spans="1:37" ht="11.25" customHeight="1">
      <c r="A4" s="71" t="s">
        <v>53</v>
      </c>
      <c r="B4" s="13">
        <f t="shared" ref="B4:B67" si="0">SUM(C4:D4)</f>
        <v>18287</v>
      </c>
      <c r="C4" s="14">
        <f>SUM(C5:C9)</f>
        <v>9356</v>
      </c>
      <c r="D4" s="14">
        <f>SUM(D5:D9)</f>
        <v>8931</v>
      </c>
      <c r="E4" s="71" t="s">
        <v>54</v>
      </c>
      <c r="F4" s="13">
        <f t="shared" ref="F4:F61" si="1">SUM(G4:H4)</f>
        <v>21529</v>
      </c>
      <c r="G4" s="14">
        <f>SUM(G5:G9)</f>
        <v>10736</v>
      </c>
      <c r="H4" s="15">
        <f>SUM(H5:H9)</f>
        <v>10793</v>
      </c>
    </row>
    <row r="5" spans="1:37" ht="11.25" customHeight="1">
      <c r="A5" s="72">
        <v>0</v>
      </c>
      <c r="B5" s="13">
        <f t="shared" si="0"/>
        <v>3446</v>
      </c>
      <c r="C5" s="97">
        <v>1752</v>
      </c>
      <c r="D5" s="97">
        <v>1694</v>
      </c>
      <c r="E5" s="72">
        <v>60</v>
      </c>
      <c r="F5" s="13">
        <f t="shared" si="1"/>
        <v>4480</v>
      </c>
      <c r="G5" s="97">
        <v>2283</v>
      </c>
      <c r="H5" s="98">
        <v>2197</v>
      </c>
    </row>
    <row r="6" spans="1:37" ht="11.25" customHeight="1">
      <c r="A6" s="72">
        <v>1</v>
      </c>
      <c r="B6" s="13">
        <f t="shared" si="0"/>
        <v>3479</v>
      </c>
      <c r="C6" s="97">
        <v>1767</v>
      </c>
      <c r="D6" s="97">
        <v>1712</v>
      </c>
      <c r="E6" s="72">
        <v>61</v>
      </c>
      <c r="F6" s="13">
        <f t="shared" si="1"/>
        <v>4132</v>
      </c>
      <c r="G6" s="97">
        <v>2065</v>
      </c>
      <c r="H6" s="98">
        <v>2067</v>
      </c>
    </row>
    <row r="7" spans="1:37" ht="11.25" customHeight="1">
      <c r="A7" s="72">
        <v>2</v>
      </c>
      <c r="B7" s="13">
        <f t="shared" si="0"/>
        <v>3788</v>
      </c>
      <c r="C7" s="97">
        <v>1952</v>
      </c>
      <c r="D7" s="97">
        <v>1836</v>
      </c>
      <c r="E7" s="72">
        <v>62</v>
      </c>
      <c r="F7" s="13">
        <f t="shared" si="1"/>
        <v>4299</v>
      </c>
      <c r="G7" s="97">
        <v>2124</v>
      </c>
      <c r="H7" s="98">
        <v>2175</v>
      </c>
    </row>
    <row r="8" spans="1:37" ht="11.25" customHeight="1">
      <c r="A8" s="72">
        <v>3</v>
      </c>
      <c r="B8" s="13">
        <f t="shared" si="0"/>
        <v>3817</v>
      </c>
      <c r="C8" s="97">
        <v>1914</v>
      </c>
      <c r="D8" s="97">
        <v>1903</v>
      </c>
      <c r="E8" s="72">
        <v>63</v>
      </c>
      <c r="F8" s="13">
        <f t="shared" si="1"/>
        <v>4316</v>
      </c>
      <c r="G8" s="97">
        <v>2143</v>
      </c>
      <c r="H8" s="98">
        <v>2173</v>
      </c>
    </row>
    <row r="9" spans="1:37" ht="11.25" customHeight="1">
      <c r="A9" s="73">
        <v>4</v>
      </c>
      <c r="B9" s="74">
        <f t="shared" si="0"/>
        <v>3757</v>
      </c>
      <c r="C9" s="99">
        <v>1971</v>
      </c>
      <c r="D9" s="99">
        <v>1786</v>
      </c>
      <c r="E9" s="73">
        <v>64</v>
      </c>
      <c r="F9" s="74">
        <f t="shared" si="1"/>
        <v>4302</v>
      </c>
      <c r="G9" s="99">
        <v>2121</v>
      </c>
      <c r="H9" s="100">
        <v>2181</v>
      </c>
    </row>
    <row r="10" spans="1:37" ht="11.25" customHeight="1">
      <c r="A10" s="71" t="s">
        <v>55</v>
      </c>
      <c r="B10" s="13">
        <f t="shared" si="0"/>
        <v>19974</v>
      </c>
      <c r="C10" s="14">
        <f>SUM(C11:C15)</f>
        <v>10227</v>
      </c>
      <c r="D10" s="14">
        <f>SUM(D11:D15)</f>
        <v>9747</v>
      </c>
      <c r="E10" s="71" t="s">
        <v>56</v>
      </c>
      <c r="F10" s="13">
        <f t="shared" si="1"/>
        <v>26707</v>
      </c>
      <c r="G10" s="14">
        <f>SUM(G11:G15)</f>
        <v>12621</v>
      </c>
      <c r="H10" s="15">
        <f>SUM(H11:H15)</f>
        <v>14086</v>
      </c>
    </row>
    <row r="11" spans="1:37" ht="11.25" customHeight="1">
      <c r="A11" s="72">
        <v>5</v>
      </c>
      <c r="B11" s="13">
        <f t="shared" si="0"/>
        <v>3943</v>
      </c>
      <c r="C11" s="97">
        <v>1969</v>
      </c>
      <c r="D11" s="97">
        <v>1974</v>
      </c>
      <c r="E11" s="72">
        <v>65</v>
      </c>
      <c r="F11" s="13">
        <f t="shared" si="1"/>
        <v>4585</v>
      </c>
      <c r="G11" s="97">
        <v>2183</v>
      </c>
      <c r="H11" s="98">
        <v>2402</v>
      </c>
    </row>
    <row r="12" spans="1:37" ht="11.25" customHeight="1">
      <c r="A12" s="72">
        <v>6</v>
      </c>
      <c r="B12" s="13">
        <f t="shared" si="0"/>
        <v>3878</v>
      </c>
      <c r="C12" s="97">
        <v>2016</v>
      </c>
      <c r="D12" s="97">
        <v>1862</v>
      </c>
      <c r="E12" s="72">
        <v>66</v>
      </c>
      <c r="F12" s="13">
        <f t="shared" si="1"/>
        <v>4902</v>
      </c>
      <c r="G12" s="97">
        <v>2353</v>
      </c>
      <c r="H12" s="98">
        <v>2549</v>
      </c>
    </row>
    <row r="13" spans="1:37" ht="11.25" customHeight="1">
      <c r="A13" s="72">
        <v>7</v>
      </c>
      <c r="B13" s="13">
        <f t="shared" si="0"/>
        <v>4012</v>
      </c>
      <c r="C13" s="97">
        <v>2087</v>
      </c>
      <c r="D13" s="97">
        <v>1925</v>
      </c>
      <c r="E13" s="72">
        <v>67</v>
      </c>
      <c r="F13" s="13">
        <f t="shared" si="1"/>
        <v>5261</v>
      </c>
      <c r="G13" s="97">
        <v>2471</v>
      </c>
      <c r="H13" s="98">
        <v>2790</v>
      </c>
    </row>
    <row r="14" spans="1:37" ht="11.25" customHeight="1">
      <c r="A14" s="72">
        <v>8</v>
      </c>
      <c r="B14" s="13">
        <f t="shared" si="0"/>
        <v>4031</v>
      </c>
      <c r="C14" s="97">
        <v>2030</v>
      </c>
      <c r="D14" s="97">
        <v>2001</v>
      </c>
      <c r="E14" s="72">
        <v>68</v>
      </c>
      <c r="F14" s="13">
        <f t="shared" si="1"/>
        <v>5690</v>
      </c>
      <c r="G14" s="97">
        <v>2680</v>
      </c>
      <c r="H14" s="98">
        <v>3010</v>
      </c>
    </row>
    <row r="15" spans="1:37" ht="11.25" customHeight="1">
      <c r="A15" s="73">
        <v>9</v>
      </c>
      <c r="B15" s="74">
        <f t="shared" si="0"/>
        <v>4110</v>
      </c>
      <c r="C15" s="99">
        <v>2125</v>
      </c>
      <c r="D15" s="99">
        <v>1985</v>
      </c>
      <c r="E15" s="73">
        <v>69</v>
      </c>
      <c r="F15" s="74">
        <f t="shared" si="1"/>
        <v>6269</v>
      </c>
      <c r="G15" s="99">
        <v>2934</v>
      </c>
      <c r="H15" s="100">
        <v>3335</v>
      </c>
    </row>
    <row r="16" spans="1:37" ht="11.25" customHeight="1">
      <c r="A16" s="71" t="s">
        <v>57</v>
      </c>
      <c r="B16" s="13">
        <f t="shared" si="0"/>
        <v>20212</v>
      </c>
      <c r="C16" s="14">
        <f>SUM(C17:C21)</f>
        <v>10292</v>
      </c>
      <c r="D16" s="14">
        <f>SUM(D17:D21)</f>
        <v>9920</v>
      </c>
      <c r="E16" s="71" t="s">
        <v>58</v>
      </c>
      <c r="F16" s="13">
        <f t="shared" si="1"/>
        <v>25655</v>
      </c>
      <c r="G16" s="14">
        <f>SUM(G17:G21)</f>
        <v>11916</v>
      </c>
      <c r="H16" s="15">
        <f>SUM(H17:H21)</f>
        <v>13739</v>
      </c>
    </row>
    <row r="17" spans="1:8" ht="11.25" customHeight="1">
      <c r="A17" s="72">
        <v>10</v>
      </c>
      <c r="B17" s="13">
        <f t="shared" si="0"/>
        <v>4079</v>
      </c>
      <c r="C17" s="97">
        <v>2094</v>
      </c>
      <c r="D17" s="97">
        <v>1985</v>
      </c>
      <c r="E17" s="72">
        <v>70</v>
      </c>
      <c r="F17" s="13">
        <f t="shared" si="1"/>
        <v>6286</v>
      </c>
      <c r="G17" s="97">
        <v>2905</v>
      </c>
      <c r="H17" s="98">
        <v>3381</v>
      </c>
    </row>
    <row r="18" spans="1:8" ht="11.25" customHeight="1">
      <c r="A18" s="72">
        <v>11</v>
      </c>
      <c r="B18" s="13">
        <f t="shared" si="0"/>
        <v>4090</v>
      </c>
      <c r="C18" s="97">
        <v>2094</v>
      </c>
      <c r="D18" s="97">
        <v>1996</v>
      </c>
      <c r="E18" s="72">
        <v>71</v>
      </c>
      <c r="F18" s="13">
        <f t="shared" si="1"/>
        <v>6207</v>
      </c>
      <c r="G18" s="97">
        <v>2899</v>
      </c>
      <c r="H18" s="98">
        <v>3308</v>
      </c>
    </row>
    <row r="19" spans="1:8" ht="11.25" customHeight="1">
      <c r="A19" s="72">
        <v>12</v>
      </c>
      <c r="B19" s="13">
        <f t="shared" si="0"/>
        <v>3896</v>
      </c>
      <c r="C19" s="97">
        <v>2009</v>
      </c>
      <c r="D19" s="97">
        <v>1887</v>
      </c>
      <c r="E19" s="72">
        <v>72</v>
      </c>
      <c r="F19" s="13">
        <f t="shared" si="1"/>
        <v>3962</v>
      </c>
      <c r="G19" s="97">
        <v>1892</v>
      </c>
      <c r="H19" s="98">
        <v>2070</v>
      </c>
    </row>
    <row r="20" spans="1:8" ht="11.25" customHeight="1">
      <c r="A20" s="72">
        <v>13</v>
      </c>
      <c r="B20" s="13">
        <f t="shared" si="0"/>
        <v>4016</v>
      </c>
      <c r="C20" s="97">
        <v>2001</v>
      </c>
      <c r="D20" s="97">
        <v>2015</v>
      </c>
      <c r="E20" s="72">
        <v>73</v>
      </c>
      <c r="F20" s="13">
        <f t="shared" si="1"/>
        <v>4178</v>
      </c>
      <c r="G20" s="97">
        <v>1925</v>
      </c>
      <c r="H20" s="98">
        <v>2253</v>
      </c>
    </row>
    <row r="21" spans="1:8" ht="11.25" customHeight="1">
      <c r="A21" s="73">
        <v>14</v>
      </c>
      <c r="B21" s="74">
        <f t="shared" si="0"/>
        <v>4131</v>
      </c>
      <c r="C21" s="99">
        <v>2094</v>
      </c>
      <c r="D21" s="99">
        <v>2037</v>
      </c>
      <c r="E21" s="73">
        <v>74</v>
      </c>
      <c r="F21" s="74">
        <f t="shared" si="1"/>
        <v>5022</v>
      </c>
      <c r="G21" s="99">
        <v>2295</v>
      </c>
      <c r="H21" s="100">
        <v>2727</v>
      </c>
    </row>
    <row r="22" spans="1:8" ht="11.25" customHeight="1">
      <c r="A22" s="71" t="s">
        <v>59</v>
      </c>
      <c r="B22" s="13">
        <f t="shared" si="0"/>
        <v>20567</v>
      </c>
      <c r="C22" s="14">
        <f>SUM(C23:C27)</f>
        <v>10594</v>
      </c>
      <c r="D22" s="14">
        <f>SUM(D23:D27)</f>
        <v>9973</v>
      </c>
      <c r="E22" s="71" t="s">
        <v>60</v>
      </c>
      <c r="F22" s="13">
        <f t="shared" si="1"/>
        <v>21621</v>
      </c>
      <c r="G22" s="14">
        <f>SUM(G23:G27)</f>
        <v>9733</v>
      </c>
      <c r="H22" s="15">
        <f>SUM(H23:H27)</f>
        <v>11888</v>
      </c>
    </row>
    <row r="23" spans="1:8" ht="11.25" customHeight="1">
      <c r="A23" s="72">
        <v>15</v>
      </c>
      <c r="B23" s="13">
        <f t="shared" si="0"/>
        <v>4111</v>
      </c>
      <c r="C23" s="110">
        <v>2080</v>
      </c>
      <c r="D23" s="110">
        <v>2031</v>
      </c>
      <c r="E23" s="72">
        <v>75</v>
      </c>
      <c r="F23" s="13">
        <f t="shared" si="1"/>
        <v>4784</v>
      </c>
      <c r="G23" s="97">
        <v>2180</v>
      </c>
      <c r="H23" s="98">
        <v>2604</v>
      </c>
    </row>
    <row r="24" spans="1:8" ht="11.25" customHeight="1">
      <c r="A24" s="72">
        <v>16</v>
      </c>
      <c r="B24" s="13">
        <f t="shared" si="0"/>
        <v>4057</v>
      </c>
      <c r="C24" s="110">
        <v>2087</v>
      </c>
      <c r="D24" s="110">
        <v>1970</v>
      </c>
      <c r="E24" s="72">
        <v>76</v>
      </c>
      <c r="F24" s="13">
        <f t="shared" si="1"/>
        <v>4899</v>
      </c>
      <c r="G24" s="97">
        <v>2217</v>
      </c>
      <c r="H24" s="98">
        <v>2682</v>
      </c>
    </row>
    <row r="25" spans="1:8" ht="11.25" customHeight="1">
      <c r="A25" s="72">
        <v>17</v>
      </c>
      <c r="B25" s="13">
        <f t="shared" si="0"/>
        <v>3975</v>
      </c>
      <c r="C25" s="110">
        <v>2018</v>
      </c>
      <c r="D25" s="110">
        <v>1957</v>
      </c>
      <c r="E25" s="72">
        <v>77</v>
      </c>
      <c r="F25" s="13">
        <f t="shared" si="1"/>
        <v>4656</v>
      </c>
      <c r="G25" s="97">
        <v>2103</v>
      </c>
      <c r="H25" s="98">
        <v>2553</v>
      </c>
    </row>
    <row r="26" spans="1:8" ht="11.25" customHeight="1">
      <c r="A26" s="72">
        <v>18</v>
      </c>
      <c r="B26" s="13">
        <f t="shared" si="0"/>
        <v>4154</v>
      </c>
      <c r="C26" s="110">
        <v>2173</v>
      </c>
      <c r="D26" s="110">
        <v>1981</v>
      </c>
      <c r="E26" s="72">
        <v>78</v>
      </c>
      <c r="F26" s="13">
        <f t="shared" si="1"/>
        <v>3972</v>
      </c>
      <c r="G26" s="97">
        <v>1768</v>
      </c>
      <c r="H26" s="98">
        <v>2204</v>
      </c>
    </row>
    <row r="27" spans="1:8" ht="11.25" customHeight="1">
      <c r="A27" s="73">
        <v>19</v>
      </c>
      <c r="B27" s="74">
        <f t="shared" si="0"/>
        <v>4270</v>
      </c>
      <c r="C27" s="111">
        <v>2236</v>
      </c>
      <c r="D27" s="111">
        <v>2034</v>
      </c>
      <c r="E27" s="73">
        <v>79</v>
      </c>
      <c r="F27" s="74">
        <f t="shared" si="1"/>
        <v>3310</v>
      </c>
      <c r="G27" s="99">
        <v>1465</v>
      </c>
      <c r="H27" s="100">
        <v>1845</v>
      </c>
    </row>
    <row r="28" spans="1:8" ht="11.25" customHeight="1">
      <c r="A28" s="71" t="s">
        <v>61</v>
      </c>
      <c r="B28" s="13">
        <f t="shared" si="0"/>
        <v>21473</v>
      </c>
      <c r="C28" s="97">
        <f>SUM(C29:C33)</f>
        <v>11281</v>
      </c>
      <c r="D28" s="97">
        <f>SUM(D29:D33)</f>
        <v>10192</v>
      </c>
      <c r="E28" s="71" t="s">
        <v>62</v>
      </c>
      <c r="F28" s="13">
        <f t="shared" si="1"/>
        <v>15983</v>
      </c>
      <c r="G28" s="14">
        <f>SUM(G29:G33)</f>
        <v>6769</v>
      </c>
      <c r="H28" s="15">
        <f>SUM(H29:H33)</f>
        <v>9214</v>
      </c>
    </row>
    <row r="29" spans="1:8" ht="11.25" customHeight="1">
      <c r="A29" s="72">
        <v>20</v>
      </c>
      <c r="B29" s="13">
        <f t="shared" si="0"/>
        <v>4301</v>
      </c>
      <c r="C29" s="97">
        <v>2241</v>
      </c>
      <c r="D29" s="97">
        <v>2060</v>
      </c>
      <c r="E29" s="72">
        <v>80</v>
      </c>
      <c r="F29" s="13">
        <f t="shared" si="1"/>
        <v>3604</v>
      </c>
      <c r="G29" s="97">
        <v>1545</v>
      </c>
      <c r="H29" s="98">
        <v>2059</v>
      </c>
    </row>
    <row r="30" spans="1:8" ht="11.25" customHeight="1">
      <c r="A30" s="72">
        <v>21</v>
      </c>
      <c r="B30" s="13">
        <f t="shared" si="0"/>
        <v>4352</v>
      </c>
      <c r="C30" s="97">
        <v>2309</v>
      </c>
      <c r="D30" s="97">
        <v>2043</v>
      </c>
      <c r="E30" s="72">
        <v>81</v>
      </c>
      <c r="F30" s="13">
        <f t="shared" si="1"/>
        <v>3469</v>
      </c>
      <c r="G30" s="97">
        <v>1518</v>
      </c>
      <c r="H30" s="98">
        <v>1951</v>
      </c>
    </row>
    <row r="31" spans="1:8" ht="11.25" customHeight="1">
      <c r="A31" s="72">
        <v>22</v>
      </c>
      <c r="B31" s="13">
        <f t="shared" si="0"/>
        <v>4288</v>
      </c>
      <c r="C31" s="97">
        <v>2305</v>
      </c>
      <c r="D31" s="97">
        <v>1983</v>
      </c>
      <c r="E31" s="72">
        <v>82</v>
      </c>
      <c r="F31" s="13">
        <f t="shared" si="1"/>
        <v>3375</v>
      </c>
      <c r="G31" s="97">
        <v>1428</v>
      </c>
      <c r="H31" s="98">
        <v>1947</v>
      </c>
    </row>
    <row r="32" spans="1:8" ht="11.25" customHeight="1">
      <c r="A32" s="72">
        <v>23</v>
      </c>
      <c r="B32" s="13">
        <f t="shared" si="0"/>
        <v>4297</v>
      </c>
      <c r="C32" s="97">
        <v>2206</v>
      </c>
      <c r="D32" s="97">
        <v>2091</v>
      </c>
      <c r="E32" s="72">
        <v>83</v>
      </c>
      <c r="F32" s="13">
        <f t="shared" si="1"/>
        <v>2966</v>
      </c>
      <c r="G32" s="97">
        <v>1218</v>
      </c>
      <c r="H32" s="98">
        <v>1748</v>
      </c>
    </row>
    <row r="33" spans="1:8" ht="11.25" customHeight="1">
      <c r="A33" s="73">
        <v>24</v>
      </c>
      <c r="B33" s="74">
        <f t="shared" si="0"/>
        <v>4235</v>
      </c>
      <c r="C33" s="99">
        <v>2220</v>
      </c>
      <c r="D33" s="99">
        <v>2015</v>
      </c>
      <c r="E33" s="73">
        <v>84</v>
      </c>
      <c r="F33" s="74">
        <f t="shared" si="1"/>
        <v>2569</v>
      </c>
      <c r="G33" s="99">
        <v>1060</v>
      </c>
      <c r="H33" s="100">
        <v>1509</v>
      </c>
    </row>
    <row r="34" spans="1:8" ht="11.25" customHeight="1">
      <c r="A34" s="71" t="s">
        <v>63</v>
      </c>
      <c r="B34" s="13">
        <f t="shared" si="0"/>
        <v>21127</v>
      </c>
      <c r="C34" s="14">
        <f>SUM(C35:C39)</f>
        <v>11125</v>
      </c>
      <c r="D34" s="14">
        <f>SUM(D35:D39)</f>
        <v>10002</v>
      </c>
      <c r="E34" s="71" t="s">
        <v>64</v>
      </c>
      <c r="F34" s="13">
        <f t="shared" si="1"/>
        <v>9371</v>
      </c>
      <c r="G34" s="14">
        <f>SUM(G35:G39)</f>
        <v>3391</v>
      </c>
      <c r="H34" s="15">
        <f>SUM(H35:H39)</f>
        <v>5980</v>
      </c>
    </row>
    <row r="35" spans="1:8" ht="11.25" customHeight="1">
      <c r="A35" s="72">
        <v>25</v>
      </c>
      <c r="B35" s="13">
        <f t="shared" si="0"/>
        <v>4222</v>
      </c>
      <c r="C35" s="97">
        <v>2254</v>
      </c>
      <c r="D35" s="97">
        <v>1968</v>
      </c>
      <c r="E35" s="72">
        <v>85</v>
      </c>
      <c r="F35" s="13">
        <f t="shared" si="1"/>
        <v>2359</v>
      </c>
      <c r="G35" s="97">
        <v>902</v>
      </c>
      <c r="H35" s="98">
        <v>1457</v>
      </c>
    </row>
    <row r="36" spans="1:8" ht="11.25" customHeight="1">
      <c r="A36" s="72">
        <v>26</v>
      </c>
      <c r="B36" s="13">
        <f t="shared" si="0"/>
        <v>4258</v>
      </c>
      <c r="C36" s="97">
        <v>2290</v>
      </c>
      <c r="D36" s="97">
        <v>1968</v>
      </c>
      <c r="E36" s="72">
        <v>86</v>
      </c>
      <c r="F36" s="13">
        <f t="shared" si="1"/>
        <v>2130</v>
      </c>
      <c r="G36" s="97">
        <v>842</v>
      </c>
      <c r="H36" s="98">
        <v>1288</v>
      </c>
    </row>
    <row r="37" spans="1:8" ht="11.25" customHeight="1">
      <c r="A37" s="72">
        <v>27</v>
      </c>
      <c r="B37" s="13">
        <f t="shared" si="0"/>
        <v>4141</v>
      </c>
      <c r="C37" s="97">
        <v>2156</v>
      </c>
      <c r="D37" s="97">
        <v>1985</v>
      </c>
      <c r="E37" s="72">
        <v>87</v>
      </c>
      <c r="F37" s="13">
        <f t="shared" si="1"/>
        <v>1919</v>
      </c>
      <c r="G37" s="97">
        <v>648</v>
      </c>
      <c r="H37" s="98">
        <v>1271</v>
      </c>
    </row>
    <row r="38" spans="1:8" ht="11.25" customHeight="1">
      <c r="A38" s="72">
        <v>28</v>
      </c>
      <c r="B38" s="13">
        <f t="shared" si="0"/>
        <v>4255</v>
      </c>
      <c r="C38" s="97">
        <v>2196</v>
      </c>
      <c r="D38" s="97">
        <v>2059</v>
      </c>
      <c r="E38" s="72">
        <v>88</v>
      </c>
      <c r="F38" s="13">
        <f t="shared" si="1"/>
        <v>1605</v>
      </c>
      <c r="G38" s="97">
        <v>546</v>
      </c>
      <c r="H38" s="98">
        <v>1059</v>
      </c>
    </row>
    <row r="39" spans="1:8" ht="11.25" customHeight="1">
      <c r="A39" s="73">
        <v>29</v>
      </c>
      <c r="B39" s="74">
        <f t="shared" si="0"/>
        <v>4251</v>
      </c>
      <c r="C39" s="99">
        <v>2229</v>
      </c>
      <c r="D39" s="99">
        <v>2022</v>
      </c>
      <c r="E39" s="73">
        <v>89</v>
      </c>
      <c r="F39" s="74">
        <f t="shared" si="1"/>
        <v>1358</v>
      </c>
      <c r="G39" s="99">
        <v>453</v>
      </c>
      <c r="H39" s="100">
        <v>905</v>
      </c>
    </row>
    <row r="40" spans="1:8" ht="11.25" customHeight="1">
      <c r="A40" s="71" t="s">
        <v>65</v>
      </c>
      <c r="B40" s="13">
        <f t="shared" si="0"/>
        <v>23942</v>
      </c>
      <c r="C40" s="14">
        <f>SUM(C41:C45)</f>
        <v>12288</v>
      </c>
      <c r="D40" s="14">
        <f>SUM(D41:D45)</f>
        <v>11654</v>
      </c>
      <c r="E40" s="71" t="s">
        <v>66</v>
      </c>
      <c r="F40" s="13">
        <f t="shared" si="1"/>
        <v>4228</v>
      </c>
      <c r="G40" s="14">
        <f>SUM(G41:G45)</f>
        <v>1184</v>
      </c>
      <c r="H40" s="15">
        <f>SUM(H41:H45)</f>
        <v>3044</v>
      </c>
    </row>
    <row r="41" spans="1:8" ht="11.25" customHeight="1">
      <c r="A41" s="72">
        <v>30</v>
      </c>
      <c r="B41" s="13">
        <f t="shared" si="0"/>
        <v>4395</v>
      </c>
      <c r="C41" s="97">
        <v>2275</v>
      </c>
      <c r="D41" s="97">
        <v>2120</v>
      </c>
      <c r="E41" s="72">
        <v>90</v>
      </c>
      <c r="F41" s="13">
        <f t="shared" si="1"/>
        <v>1250</v>
      </c>
      <c r="G41" s="97">
        <v>374</v>
      </c>
      <c r="H41" s="98">
        <v>876</v>
      </c>
    </row>
    <row r="42" spans="1:8" ht="11.25" customHeight="1">
      <c r="A42" s="72">
        <v>31</v>
      </c>
      <c r="B42" s="13">
        <f t="shared" si="0"/>
        <v>4578</v>
      </c>
      <c r="C42" s="97">
        <v>2398</v>
      </c>
      <c r="D42" s="97">
        <v>2180</v>
      </c>
      <c r="E42" s="72">
        <v>91</v>
      </c>
      <c r="F42" s="13">
        <f t="shared" si="1"/>
        <v>1017</v>
      </c>
      <c r="G42" s="97">
        <v>316</v>
      </c>
      <c r="H42" s="98">
        <v>701</v>
      </c>
    </row>
    <row r="43" spans="1:8" ht="11.25" customHeight="1">
      <c r="A43" s="72">
        <v>32</v>
      </c>
      <c r="B43" s="13">
        <f t="shared" si="0"/>
        <v>4658</v>
      </c>
      <c r="C43" s="97">
        <v>2440</v>
      </c>
      <c r="D43" s="97">
        <v>2218</v>
      </c>
      <c r="E43" s="72">
        <v>92</v>
      </c>
      <c r="F43" s="13">
        <f t="shared" si="1"/>
        <v>794</v>
      </c>
      <c r="G43" s="97">
        <v>205</v>
      </c>
      <c r="H43" s="98">
        <v>589</v>
      </c>
    </row>
    <row r="44" spans="1:8" ht="11.25" customHeight="1">
      <c r="A44" s="72">
        <v>33</v>
      </c>
      <c r="B44" s="13">
        <f t="shared" si="0"/>
        <v>4948</v>
      </c>
      <c r="C44" s="97">
        <v>2480</v>
      </c>
      <c r="D44" s="97">
        <v>2468</v>
      </c>
      <c r="E44" s="72">
        <v>93</v>
      </c>
      <c r="F44" s="13">
        <f t="shared" si="1"/>
        <v>704</v>
      </c>
      <c r="G44" s="97">
        <v>191</v>
      </c>
      <c r="H44" s="98">
        <v>513</v>
      </c>
    </row>
    <row r="45" spans="1:8" ht="11.25" customHeight="1">
      <c r="A45" s="73">
        <v>34</v>
      </c>
      <c r="B45" s="74">
        <f t="shared" si="0"/>
        <v>5363</v>
      </c>
      <c r="C45" s="99">
        <v>2695</v>
      </c>
      <c r="D45" s="99">
        <v>2668</v>
      </c>
      <c r="E45" s="73">
        <v>94</v>
      </c>
      <c r="F45" s="74">
        <f t="shared" si="1"/>
        <v>463</v>
      </c>
      <c r="G45" s="97">
        <v>98</v>
      </c>
      <c r="H45" s="100">
        <v>365</v>
      </c>
    </row>
    <row r="46" spans="1:8" ht="11.25" customHeight="1">
      <c r="A46" s="71" t="s">
        <v>67</v>
      </c>
      <c r="B46" s="13">
        <f t="shared" si="0"/>
        <v>28996</v>
      </c>
      <c r="C46" s="14">
        <f>SUM(C47:C51)</f>
        <v>14700</v>
      </c>
      <c r="D46" s="14">
        <f>SUM(D47:D51)</f>
        <v>14296</v>
      </c>
      <c r="E46" s="71" t="s">
        <v>68</v>
      </c>
      <c r="F46" s="13">
        <f t="shared" si="1"/>
        <v>1168</v>
      </c>
      <c r="G46" s="112">
        <f>SUM(G47:G51)</f>
        <v>226</v>
      </c>
      <c r="H46" s="78">
        <f>SUM(H47:H51)</f>
        <v>942</v>
      </c>
    </row>
    <row r="47" spans="1:8" ht="11.25" customHeight="1">
      <c r="A47" s="72">
        <v>35</v>
      </c>
      <c r="B47" s="13">
        <f t="shared" si="0"/>
        <v>5446</v>
      </c>
      <c r="C47" s="97">
        <v>2799</v>
      </c>
      <c r="D47" s="97">
        <v>2647</v>
      </c>
      <c r="E47" s="72">
        <v>95</v>
      </c>
      <c r="F47" s="13">
        <f t="shared" si="1"/>
        <v>391</v>
      </c>
      <c r="G47" s="97">
        <v>89</v>
      </c>
      <c r="H47" s="98">
        <v>302</v>
      </c>
    </row>
    <row r="48" spans="1:8" ht="11.25" customHeight="1">
      <c r="A48" s="72">
        <v>36</v>
      </c>
      <c r="B48" s="13">
        <f t="shared" si="0"/>
        <v>5609</v>
      </c>
      <c r="C48" s="97">
        <v>2805</v>
      </c>
      <c r="D48" s="97">
        <v>2804</v>
      </c>
      <c r="E48" s="72">
        <v>96</v>
      </c>
      <c r="F48" s="13">
        <f t="shared" si="1"/>
        <v>275</v>
      </c>
      <c r="G48" s="97">
        <v>62</v>
      </c>
      <c r="H48" s="98">
        <v>213</v>
      </c>
    </row>
    <row r="49" spans="1:8" ht="11.25" customHeight="1">
      <c r="A49" s="72">
        <v>37</v>
      </c>
      <c r="B49" s="13">
        <f t="shared" si="0"/>
        <v>5676</v>
      </c>
      <c r="C49" s="97">
        <v>2909</v>
      </c>
      <c r="D49" s="97">
        <v>2767</v>
      </c>
      <c r="E49" s="72">
        <v>97</v>
      </c>
      <c r="F49" s="13">
        <f t="shared" si="1"/>
        <v>242</v>
      </c>
      <c r="G49" s="97">
        <v>33</v>
      </c>
      <c r="H49" s="98">
        <v>209</v>
      </c>
    </row>
    <row r="50" spans="1:8" ht="11.25" customHeight="1">
      <c r="A50" s="72">
        <v>38</v>
      </c>
      <c r="B50" s="13">
        <f t="shared" si="0"/>
        <v>5991</v>
      </c>
      <c r="C50" s="97">
        <v>3016</v>
      </c>
      <c r="D50" s="97">
        <v>2975</v>
      </c>
      <c r="E50" s="72">
        <v>98</v>
      </c>
      <c r="F50" s="13">
        <f t="shared" si="1"/>
        <v>156</v>
      </c>
      <c r="G50" s="97">
        <v>26</v>
      </c>
      <c r="H50" s="98">
        <v>130</v>
      </c>
    </row>
    <row r="51" spans="1:8" ht="11.25" customHeight="1">
      <c r="A51" s="73">
        <v>39</v>
      </c>
      <c r="B51" s="74">
        <f t="shared" si="0"/>
        <v>6274</v>
      </c>
      <c r="C51" s="99">
        <v>3171</v>
      </c>
      <c r="D51" s="99">
        <v>3103</v>
      </c>
      <c r="E51" s="73">
        <v>99</v>
      </c>
      <c r="F51" s="74">
        <f t="shared" si="1"/>
        <v>104</v>
      </c>
      <c r="G51" s="99">
        <v>16</v>
      </c>
      <c r="H51" s="100">
        <v>88</v>
      </c>
    </row>
    <row r="52" spans="1:8" ht="11.25" customHeight="1">
      <c r="A52" s="71" t="s">
        <v>69</v>
      </c>
      <c r="B52" s="13">
        <f t="shared" si="0"/>
        <v>34851</v>
      </c>
      <c r="C52" s="14">
        <f>SUM(C53:C57)</f>
        <v>17741</v>
      </c>
      <c r="D52" s="14">
        <f>SUM(D53:D57)</f>
        <v>17110</v>
      </c>
      <c r="E52" s="71" t="s">
        <v>70</v>
      </c>
      <c r="F52" s="13">
        <f t="shared" si="1"/>
        <v>207</v>
      </c>
      <c r="G52" s="14">
        <f>SUM(G53:G57)</f>
        <v>38</v>
      </c>
      <c r="H52" s="15">
        <f>SUM(H53:H57)</f>
        <v>169</v>
      </c>
    </row>
    <row r="53" spans="1:8" ht="11.25" customHeight="1">
      <c r="A53" s="72">
        <v>40</v>
      </c>
      <c r="B53" s="13">
        <f t="shared" si="0"/>
        <v>6442</v>
      </c>
      <c r="C53" s="97">
        <v>3283</v>
      </c>
      <c r="D53" s="97">
        <v>3159</v>
      </c>
      <c r="E53" s="72">
        <v>100</v>
      </c>
      <c r="F53" s="13">
        <f t="shared" si="1"/>
        <v>76</v>
      </c>
      <c r="G53" s="97">
        <v>15</v>
      </c>
      <c r="H53" s="98">
        <v>61</v>
      </c>
    </row>
    <row r="54" spans="1:8" ht="11.25" customHeight="1">
      <c r="A54" s="72">
        <v>41</v>
      </c>
      <c r="B54" s="13">
        <f t="shared" si="0"/>
        <v>6670</v>
      </c>
      <c r="C54" s="97">
        <v>3437</v>
      </c>
      <c r="D54" s="97">
        <v>3233</v>
      </c>
      <c r="E54" s="72">
        <v>101</v>
      </c>
      <c r="F54" s="13">
        <f t="shared" si="1"/>
        <v>63</v>
      </c>
      <c r="G54" s="97">
        <v>16</v>
      </c>
      <c r="H54" s="98">
        <v>47</v>
      </c>
    </row>
    <row r="55" spans="1:8" ht="11.25" customHeight="1">
      <c r="A55" s="72">
        <v>42</v>
      </c>
      <c r="B55" s="13">
        <f t="shared" si="0"/>
        <v>6947</v>
      </c>
      <c r="C55" s="97">
        <v>3481</v>
      </c>
      <c r="D55" s="97">
        <v>3466</v>
      </c>
      <c r="E55" s="72">
        <v>102</v>
      </c>
      <c r="F55" s="13">
        <f t="shared" si="1"/>
        <v>29</v>
      </c>
      <c r="G55" s="97">
        <v>2</v>
      </c>
      <c r="H55" s="98">
        <v>27</v>
      </c>
    </row>
    <row r="56" spans="1:8" ht="11.25" customHeight="1">
      <c r="A56" s="72">
        <v>43</v>
      </c>
      <c r="B56" s="13">
        <f t="shared" si="0"/>
        <v>7101</v>
      </c>
      <c r="C56" s="97">
        <v>3614</v>
      </c>
      <c r="D56" s="97">
        <v>3487</v>
      </c>
      <c r="E56" s="72">
        <v>103</v>
      </c>
      <c r="F56" s="13">
        <f t="shared" si="1"/>
        <v>28</v>
      </c>
      <c r="G56" s="97">
        <v>5</v>
      </c>
      <c r="H56" s="98">
        <v>23</v>
      </c>
    </row>
    <row r="57" spans="1:8" ht="11.25" customHeight="1">
      <c r="A57" s="73">
        <v>44</v>
      </c>
      <c r="B57" s="74">
        <f t="shared" si="0"/>
        <v>7691</v>
      </c>
      <c r="C57" s="99">
        <v>3926</v>
      </c>
      <c r="D57" s="99">
        <v>3765</v>
      </c>
      <c r="E57" s="73">
        <v>104</v>
      </c>
      <c r="F57" s="74">
        <f t="shared" si="1"/>
        <v>11</v>
      </c>
      <c r="G57" s="99">
        <v>0</v>
      </c>
      <c r="H57" s="100">
        <v>11</v>
      </c>
    </row>
    <row r="58" spans="1:8" ht="11.25" customHeight="1">
      <c r="A58" s="71" t="s">
        <v>71</v>
      </c>
      <c r="B58" s="13">
        <f t="shared" si="0"/>
        <v>38460</v>
      </c>
      <c r="C58" s="14">
        <f>SUM(C59:C63)</f>
        <v>19650</v>
      </c>
      <c r="D58" s="14">
        <f>SUM(D59:D63)</f>
        <v>18810</v>
      </c>
      <c r="E58" s="71" t="s">
        <v>290</v>
      </c>
      <c r="F58" s="13">
        <f>SUM(G58:H58)</f>
        <v>16</v>
      </c>
      <c r="G58" s="14">
        <f>SUM(G59:G63)</f>
        <v>1</v>
      </c>
      <c r="H58" s="15">
        <f>SUM(H59:H63)</f>
        <v>15</v>
      </c>
    </row>
    <row r="59" spans="1:8" ht="11.25" customHeight="1">
      <c r="A59" s="72">
        <v>45</v>
      </c>
      <c r="B59" s="13">
        <f t="shared" si="0"/>
        <v>8149</v>
      </c>
      <c r="C59" s="97">
        <v>4154</v>
      </c>
      <c r="D59" s="97">
        <v>3995</v>
      </c>
      <c r="E59" s="72">
        <v>105</v>
      </c>
      <c r="F59" s="13">
        <f t="shared" si="1"/>
        <v>8</v>
      </c>
      <c r="G59" s="97">
        <v>0</v>
      </c>
      <c r="H59" s="98">
        <v>8</v>
      </c>
    </row>
    <row r="60" spans="1:8" ht="11.25" customHeight="1">
      <c r="A60" s="72">
        <v>46</v>
      </c>
      <c r="B60" s="13">
        <f t="shared" si="0"/>
        <v>7698</v>
      </c>
      <c r="C60" s="97">
        <v>3895</v>
      </c>
      <c r="D60" s="97">
        <v>3803</v>
      </c>
      <c r="E60" s="72">
        <v>106</v>
      </c>
      <c r="F60" s="13">
        <f t="shared" si="1"/>
        <v>6</v>
      </c>
      <c r="G60" s="97">
        <v>1</v>
      </c>
      <c r="H60" s="98">
        <v>5</v>
      </c>
    </row>
    <row r="61" spans="1:8" ht="11.25" customHeight="1">
      <c r="A61" s="72">
        <v>47</v>
      </c>
      <c r="B61" s="13">
        <f t="shared" si="0"/>
        <v>7829</v>
      </c>
      <c r="C61" s="97">
        <v>3979</v>
      </c>
      <c r="D61" s="97">
        <v>3850</v>
      </c>
      <c r="E61" s="72">
        <v>107</v>
      </c>
      <c r="F61" s="13">
        <f t="shared" si="1"/>
        <v>2</v>
      </c>
      <c r="G61" s="97">
        <v>0</v>
      </c>
      <c r="H61" s="98">
        <v>2</v>
      </c>
    </row>
    <row r="62" spans="1:8" ht="11.25" customHeight="1">
      <c r="A62" s="72">
        <v>48</v>
      </c>
      <c r="B62" s="13">
        <f t="shared" si="0"/>
        <v>7414</v>
      </c>
      <c r="C62" s="97">
        <v>3800</v>
      </c>
      <c r="D62" s="97">
        <v>3614</v>
      </c>
      <c r="E62" s="72">
        <v>108</v>
      </c>
      <c r="F62" s="13">
        <f>SUM(G62:H62)</f>
        <v>0</v>
      </c>
      <c r="G62" s="97">
        <v>0</v>
      </c>
      <c r="H62" s="98">
        <v>0</v>
      </c>
    </row>
    <row r="63" spans="1:8" ht="11.25" customHeight="1">
      <c r="A63" s="73">
        <v>49</v>
      </c>
      <c r="B63" s="74">
        <f t="shared" si="0"/>
        <v>7370</v>
      </c>
      <c r="C63" s="99">
        <v>3822</v>
      </c>
      <c r="D63" s="99">
        <v>3548</v>
      </c>
      <c r="E63" s="73">
        <v>109</v>
      </c>
      <c r="F63" s="74">
        <f>SUM(G63:H63)</f>
        <v>0</v>
      </c>
      <c r="G63" s="99">
        <v>0</v>
      </c>
      <c r="H63" s="100">
        <v>0</v>
      </c>
    </row>
    <row r="64" spans="1:8" ht="11.25" customHeight="1">
      <c r="A64" s="71" t="s">
        <v>72</v>
      </c>
      <c r="B64" s="13">
        <f t="shared" si="0"/>
        <v>32663</v>
      </c>
      <c r="C64" s="14">
        <f>SUM(C65:C69)</f>
        <v>17063</v>
      </c>
      <c r="D64" s="14">
        <f>SUM(D65:D69)</f>
        <v>15600</v>
      </c>
      <c r="E64" s="72"/>
      <c r="F64" s="18"/>
      <c r="G64" s="14"/>
      <c r="H64" s="19"/>
    </row>
    <row r="65" spans="1:8" ht="11.25" customHeight="1">
      <c r="A65" s="72">
        <v>50</v>
      </c>
      <c r="B65" s="13">
        <f t="shared" si="0"/>
        <v>7336</v>
      </c>
      <c r="C65" s="97">
        <v>3754</v>
      </c>
      <c r="D65" s="97">
        <v>3582</v>
      </c>
      <c r="E65" s="72" t="s">
        <v>309</v>
      </c>
      <c r="F65" s="75">
        <v>1</v>
      </c>
      <c r="G65" s="14">
        <v>1</v>
      </c>
      <c r="H65" s="76">
        <v>0</v>
      </c>
    </row>
    <row r="66" spans="1:8" ht="11.25" customHeight="1">
      <c r="A66" s="72">
        <v>51</v>
      </c>
      <c r="B66" s="13">
        <f t="shared" si="0"/>
        <v>7178</v>
      </c>
      <c r="C66" s="97">
        <v>3808</v>
      </c>
      <c r="D66" s="97">
        <v>3370</v>
      </c>
      <c r="E66" s="72"/>
      <c r="F66" s="18"/>
      <c r="G66" s="14"/>
      <c r="H66" s="19"/>
    </row>
    <row r="67" spans="1:8" ht="11.25" customHeight="1">
      <c r="A67" s="72">
        <v>52</v>
      </c>
      <c r="B67" s="13">
        <f t="shared" si="0"/>
        <v>5586</v>
      </c>
      <c r="C67" s="97">
        <v>2922</v>
      </c>
      <c r="D67" s="97">
        <v>2664</v>
      </c>
      <c r="E67" s="72"/>
      <c r="F67" s="13"/>
      <c r="G67" s="14"/>
      <c r="H67" s="19"/>
    </row>
    <row r="68" spans="1:8" ht="11.25" customHeight="1">
      <c r="A68" s="72">
        <v>53</v>
      </c>
      <c r="B68" s="13">
        <f t="shared" ref="B68:B75" si="2">SUM(C68:D68)</f>
        <v>6470</v>
      </c>
      <c r="C68" s="97">
        <v>3447</v>
      </c>
      <c r="D68" s="97">
        <v>3023</v>
      </c>
      <c r="E68" s="72" t="s">
        <v>46</v>
      </c>
      <c r="F68" s="75">
        <f>SUM(F72:F74)+F65</f>
        <v>432631</v>
      </c>
      <c r="G68" s="113">
        <f t="shared" ref="G68:H68" si="3">SUM(G72:G74)+G65</f>
        <v>214314</v>
      </c>
      <c r="H68" s="76">
        <f t="shared" si="3"/>
        <v>218317</v>
      </c>
    </row>
    <row r="69" spans="1:8" ht="11.25" customHeight="1">
      <c r="A69" s="73">
        <v>54</v>
      </c>
      <c r="B69" s="74">
        <f t="shared" si="2"/>
        <v>6093</v>
      </c>
      <c r="C69" s="99">
        <v>3132</v>
      </c>
      <c r="D69" s="99">
        <v>2961</v>
      </c>
      <c r="E69" s="73" t="s">
        <v>307</v>
      </c>
      <c r="F69" s="74">
        <v>197083</v>
      </c>
      <c r="G69" s="16"/>
      <c r="H69" s="17"/>
    </row>
    <row r="70" spans="1:8" ht="11.25" customHeight="1">
      <c r="A70" s="71" t="s">
        <v>73</v>
      </c>
      <c r="B70" s="13">
        <f t="shared" si="2"/>
        <v>25593</v>
      </c>
      <c r="C70" s="14">
        <f>SUM(C71:C75)</f>
        <v>13381</v>
      </c>
      <c r="D70" s="14">
        <f>SUM(D71:D75)</f>
        <v>12212</v>
      </c>
      <c r="E70" s="72"/>
      <c r="F70" s="13"/>
      <c r="G70" s="77"/>
      <c r="H70" s="78"/>
    </row>
    <row r="71" spans="1:8" ht="11.25" customHeight="1">
      <c r="A71" s="72">
        <v>55</v>
      </c>
      <c r="B71" s="13">
        <f t="shared" si="2"/>
        <v>5753</v>
      </c>
      <c r="C71" s="97">
        <v>3036</v>
      </c>
      <c r="D71" s="97">
        <v>2717</v>
      </c>
      <c r="E71" s="72" t="s">
        <v>74</v>
      </c>
      <c r="F71" s="75"/>
      <c r="G71" s="14"/>
      <c r="H71" s="15"/>
    </row>
    <row r="72" spans="1:8" ht="11.25" customHeight="1">
      <c r="A72" s="72">
        <v>56</v>
      </c>
      <c r="B72" s="13">
        <f t="shared" si="2"/>
        <v>5271</v>
      </c>
      <c r="C72" s="97">
        <v>2764</v>
      </c>
      <c r="D72" s="97">
        <v>2507</v>
      </c>
      <c r="E72" s="72" t="s">
        <v>75</v>
      </c>
      <c r="F72" s="114">
        <f>$B$4+$B$10+$B$16</f>
        <v>58473</v>
      </c>
      <c r="G72" s="115">
        <f>$C$4+$C$10+$C$16</f>
        <v>29875</v>
      </c>
      <c r="H72" s="116">
        <f>$D$4+$D$10+$D$16</f>
        <v>28598</v>
      </c>
    </row>
    <row r="73" spans="1:8" ht="11.25" customHeight="1">
      <c r="A73" s="72">
        <v>57</v>
      </c>
      <c r="B73" s="13">
        <f t="shared" si="2"/>
        <v>5053</v>
      </c>
      <c r="C73" s="97">
        <v>2605</v>
      </c>
      <c r="D73" s="97">
        <v>2448</v>
      </c>
      <c r="E73" s="71" t="s">
        <v>76</v>
      </c>
      <c r="F73" s="13">
        <f>$B$22+$B$28+$B$34+$B$40+$B$46+$B$52+$B$58+$B$64+$B$70+$F$4</f>
        <v>269201</v>
      </c>
      <c r="G73" s="14">
        <f>$C$22+$C$28+$C$34+$C$40+$C$46+$C$52+$C$58+$C$64+$C$70+$G$4</f>
        <v>138559</v>
      </c>
      <c r="H73" s="15">
        <f>$D$22+$D$28+$D$34+$D$40+$D$46+$D$52+$D$58+$D$64+$D$70+$H$4</f>
        <v>130642</v>
      </c>
    </row>
    <row r="74" spans="1:8" ht="11.25" customHeight="1">
      <c r="A74" s="72">
        <v>58</v>
      </c>
      <c r="B74" s="13">
        <f t="shared" si="2"/>
        <v>4836</v>
      </c>
      <c r="C74" s="97">
        <v>2521</v>
      </c>
      <c r="D74" s="97">
        <v>2315</v>
      </c>
      <c r="E74" s="71" t="s">
        <v>77</v>
      </c>
      <c r="F74" s="13">
        <f>$F$10+$F$16+$F$22+$F$28+$F$34+$F$40+$F$46+$F$52+$F$58</f>
        <v>104956</v>
      </c>
      <c r="G74" s="14">
        <f>$G$10+$G$16+$G$22+$G$28+$G$34+$G$40+$G$46+$G$52+$G$58</f>
        <v>45879</v>
      </c>
      <c r="H74" s="15">
        <f>$H$10+$H$16+$H$22+$H$28+$H$34+$H$40+$H$46+$H$52+$H$58</f>
        <v>59077</v>
      </c>
    </row>
    <row r="75" spans="1:8" ht="13.5" customHeight="1" thickBot="1">
      <c r="A75" s="79">
        <v>59</v>
      </c>
      <c r="B75" s="80">
        <f t="shared" si="2"/>
        <v>4680</v>
      </c>
      <c r="C75" s="81">
        <v>2455</v>
      </c>
      <c r="D75" s="81">
        <v>2225</v>
      </c>
      <c r="E75" s="82" t="s">
        <v>308</v>
      </c>
      <c r="F75" s="80">
        <f>$F$22+$F$28+$F$34+$F$40+$F$46+$F$52+$F$58</f>
        <v>52594</v>
      </c>
      <c r="G75" s="81">
        <f>$G$22+$G$28+$G$34+$G$40+$G$46+$G$52+$G$58</f>
        <v>21342</v>
      </c>
      <c r="H75" s="83">
        <f>$H$22+$H$28+$H$34+$H$40+$H$46+$H$52+$H$58</f>
        <v>31252</v>
      </c>
    </row>
  </sheetData>
  <mergeCells count="1">
    <mergeCell ref="A1:H1"/>
  </mergeCells>
  <phoneticPr fontId="15"/>
  <pageMargins left="0.98425196850393704" right="0.78740157480314965" top="0.31496062992125984" bottom="0.43307086614173229" header="0.31496062992125984" footer="0.51181102362204722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opLeftCell="D4" zoomScale="90" zoomScaleNormal="90" workbookViewId="0">
      <selection activeCell="N21" sqref="N21"/>
    </sheetView>
  </sheetViews>
  <sheetFormatPr defaultRowHeight="13.5"/>
  <cols>
    <col min="1" max="1" width="8.875" customWidth="1"/>
    <col min="2" max="14" width="7" customWidth="1"/>
    <col min="257" max="257" width="8.875" customWidth="1"/>
    <col min="258" max="270" width="7" customWidth="1"/>
    <col min="513" max="513" width="8.875" customWidth="1"/>
    <col min="514" max="526" width="7" customWidth="1"/>
    <col min="769" max="769" width="8.875" customWidth="1"/>
    <col min="770" max="782" width="7" customWidth="1"/>
    <col min="1025" max="1025" width="8.875" customWidth="1"/>
    <col min="1026" max="1038" width="7" customWidth="1"/>
    <col min="1281" max="1281" width="8.875" customWidth="1"/>
    <col min="1282" max="1294" width="7" customWidth="1"/>
    <col min="1537" max="1537" width="8.875" customWidth="1"/>
    <col min="1538" max="1550" width="7" customWidth="1"/>
    <col min="1793" max="1793" width="8.875" customWidth="1"/>
    <col min="1794" max="1806" width="7" customWidth="1"/>
    <col min="2049" max="2049" width="8.875" customWidth="1"/>
    <col min="2050" max="2062" width="7" customWidth="1"/>
    <col min="2305" max="2305" width="8.875" customWidth="1"/>
    <col min="2306" max="2318" width="7" customWidth="1"/>
    <col min="2561" max="2561" width="8.875" customWidth="1"/>
    <col min="2562" max="2574" width="7" customWidth="1"/>
    <col min="2817" max="2817" width="8.875" customWidth="1"/>
    <col min="2818" max="2830" width="7" customWidth="1"/>
    <col min="3073" max="3073" width="8.875" customWidth="1"/>
    <col min="3074" max="3086" width="7" customWidth="1"/>
    <col min="3329" max="3329" width="8.875" customWidth="1"/>
    <col min="3330" max="3342" width="7" customWidth="1"/>
    <col min="3585" max="3585" width="8.875" customWidth="1"/>
    <col min="3586" max="3598" width="7" customWidth="1"/>
    <col min="3841" max="3841" width="8.875" customWidth="1"/>
    <col min="3842" max="3854" width="7" customWidth="1"/>
    <col min="4097" max="4097" width="8.875" customWidth="1"/>
    <col min="4098" max="4110" width="7" customWidth="1"/>
    <col min="4353" max="4353" width="8.875" customWidth="1"/>
    <col min="4354" max="4366" width="7" customWidth="1"/>
    <col min="4609" max="4609" width="8.875" customWidth="1"/>
    <col min="4610" max="4622" width="7" customWidth="1"/>
    <col min="4865" max="4865" width="8.875" customWidth="1"/>
    <col min="4866" max="4878" width="7" customWidth="1"/>
    <col min="5121" max="5121" width="8.875" customWidth="1"/>
    <col min="5122" max="5134" width="7" customWidth="1"/>
    <col min="5377" max="5377" width="8.875" customWidth="1"/>
    <col min="5378" max="5390" width="7" customWidth="1"/>
    <col min="5633" max="5633" width="8.875" customWidth="1"/>
    <col min="5634" max="5646" width="7" customWidth="1"/>
    <col min="5889" max="5889" width="8.875" customWidth="1"/>
    <col min="5890" max="5902" width="7" customWidth="1"/>
    <col min="6145" max="6145" width="8.875" customWidth="1"/>
    <col min="6146" max="6158" width="7" customWidth="1"/>
    <col min="6401" max="6401" width="8.875" customWidth="1"/>
    <col min="6402" max="6414" width="7" customWidth="1"/>
    <col min="6657" max="6657" width="8.875" customWidth="1"/>
    <col min="6658" max="6670" width="7" customWidth="1"/>
    <col min="6913" max="6913" width="8.875" customWidth="1"/>
    <col min="6914" max="6926" width="7" customWidth="1"/>
    <col min="7169" max="7169" width="8.875" customWidth="1"/>
    <col min="7170" max="7182" width="7" customWidth="1"/>
    <col min="7425" max="7425" width="8.875" customWidth="1"/>
    <col min="7426" max="7438" width="7" customWidth="1"/>
    <col min="7681" max="7681" width="8.875" customWidth="1"/>
    <col min="7682" max="7694" width="7" customWidth="1"/>
    <col min="7937" max="7937" width="8.875" customWidth="1"/>
    <col min="7938" max="7950" width="7" customWidth="1"/>
    <col min="8193" max="8193" width="8.875" customWidth="1"/>
    <col min="8194" max="8206" width="7" customWidth="1"/>
    <col min="8449" max="8449" width="8.875" customWidth="1"/>
    <col min="8450" max="8462" width="7" customWidth="1"/>
    <col min="8705" max="8705" width="8.875" customWidth="1"/>
    <col min="8706" max="8718" width="7" customWidth="1"/>
    <col min="8961" max="8961" width="8.875" customWidth="1"/>
    <col min="8962" max="8974" width="7" customWidth="1"/>
    <col min="9217" max="9217" width="8.875" customWidth="1"/>
    <col min="9218" max="9230" width="7" customWidth="1"/>
    <col min="9473" max="9473" width="8.875" customWidth="1"/>
    <col min="9474" max="9486" width="7" customWidth="1"/>
    <col min="9729" max="9729" width="8.875" customWidth="1"/>
    <col min="9730" max="9742" width="7" customWidth="1"/>
    <col min="9985" max="9985" width="8.875" customWidth="1"/>
    <col min="9986" max="9998" width="7" customWidth="1"/>
    <col min="10241" max="10241" width="8.875" customWidth="1"/>
    <col min="10242" max="10254" width="7" customWidth="1"/>
    <col min="10497" max="10497" width="8.875" customWidth="1"/>
    <col min="10498" max="10510" width="7" customWidth="1"/>
    <col min="10753" max="10753" width="8.875" customWidth="1"/>
    <col min="10754" max="10766" width="7" customWidth="1"/>
    <col min="11009" max="11009" width="8.875" customWidth="1"/>
    <col min="11010" max="11022" width="7" customWidth="1"/>
    <col min="11265" max="11265" width="8.875" customWidth="1"/>
    <col min="11266" max="11278" width="7" customWidth="1"/>
    <col min="11521" max="11521" width="8.875" customWidth="1"/>
    <col min="11522" max="11534" width="7" customWidth="1"/>
    <col min="11777" max="11777" width="8.875" customWidth="1"/>
    <col min="11778" max="11790" width="7" customWidth="1"/>
    <col min="12033" max="12033" width="8.875" customWidth="1"/>
    <col min="12034" max="12046" width="7" customWidth="1"/>
    <col min="12289" max="12289" width="8.875" customWidth="1"/>
    <col min="12290" max="12302" width="7" customWidth="1"/>
    <col min="12545" max="12545" width="8.875" customWidth="1"/>
    <col min="12546" max="12558" width="7" customWidth="1"/>
    <col min="12801" max="12801" width="8.875" customWidth="1"/>
    <col min="12802" max="12814" width="7" customWidth="1"/>
    <col min="13057" max="13057" width="8.875" customWidth="1"/>
    <col min="13058" max="13070" width="7" customWidth="1"/>
    <col min="13313" max="13313" width="8.875" customWidth="1"/>
    <col min="13314" max="13326" width="7" customWidth="1"/>
    <col min="13569" max="13569" width="8.875" customWidth="1"/>
    <col min="13570" max="13582" width="7" customWidth="1"/>
    <col min="13825" max="13825" width="8.875" customWidth="1"/>
    <col min="13826" max="13838" width="7" customWidth="1"/>
    <col min="14081" max="14081" width="8.875" customWidth="1"/>
    <col min="14082" max="14094" width="7" customWidth="1"/>
    <col min="14337" max="14337" width="8.875" customWidth="1"/>
    <col min="14338" max="14350" width="7" customWidth="1"/>
    <col min="14593" max="14593" width="8.875" customWidth="1"/>
    <col min="14594" max="14606" width="7" customWidth="1"/>
    <col min="14849" max="14849" width="8.875" customWidth="1"/>
    <col min="14850" max="14862" width="7" customWidth="1"/>
    <col min="15105" max="15105" width="8.875" customWidth="1"/>
    <col min="15106" max="15118" width="7" customWidth="1"/>
    <col min="15361" max="15361" width="8.875" customWidth="1"/>
    <col min="15362" max="15374" width="7" customWidth="1"/>
    <col min="15617" max="15617" width="8.875" customWidth="1"/>
    <col min="15618" max="15630" width="7" customWidth="1"/>
    <col min="15873" max="15873" width="8.875" customWidth="1"/>
    <col min="15874" max="15886" width="7" customWidth="1"/>
    <col min="16129" max="16129" width="8.875" customWidth="1"/>
    <col min="16130" max="16142" width="7" customWidth="1"/>
  </cols>
  <sheetData>
    <row r="1" spans="1:14" s="1" customFormat="1" ht="20.25" customHeight="1">
      <c r="A1" s="125" t="s">
        <v>291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</row>
    <row r="2" spans="1:14" s="1" customFormat="1" ht="20.25" customHeight="1">
      <c r="A2" s="158" t="s">
        <v>314</v>
      </c>
      <c r="B2" s="158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s="1" customFormat="1" ht="20.100000000000001" customHeight="1">
      <c r="A3" s="159" t="s">
        <v>15</v>
      </c>
      <c r="B3" s="160" t="s">
        <v>30</v>
      </c>
      <c r="C3" s="160" t="s">
        <v>31</v>
      </c>
      <c r="D3" s="160" t="s">
        <v>32</v>
      </c>
      <c r="E3" s="159" t="s">
        <v>33</v>
      </c>
      <c r="F3" s="159"/>
      <c r="G3" s="159"/>
      <c r="H3" s="159"/>
      <c r="I3" s="159" t="s">
        <v>34</v>
      </c>
      <c r="J3" s="159"/>
      <c r="K3" s="159"/>
      <c r="L3" s="159"/>
      <c r="M3" s="160" t="s">
        <v>35</v>
      </c>
      <c r="N3" s="160" t="s">
        <v>29</v>
      </c>
    </row>
    <row r="4" spans="1:14" s="1" customFormat="1" ht="20.100000000000001" customHeight="1">
      <c r="A4" s="159"/>
      <c r="B4" s="160"/>
      <c r="C4" s="160"/>
      <c r="D4" s="160"/>
      <c r="E4" s="159"/>
      <c r="F4" s="159"/>
      <c r="G4" s="159"/>
      <c r="H4" s="159"/>
      <c r="I4" s="159"/>
      <c r="J4" s="159"/>
      <c r="K4" s="159"/>
      <c r="L4" s="159"/>
      <c r="M4" s="160"/>
      <c r="N4" s="160"/>
    </row>
    <row r="5" spans="1:14" s="1" customFormat="1" ht="20.100000000000001" customHeight="1">
      <c r="A5" s="159"/>
      <c r="B5" s="160"/>
      <c r="C5" s="160"/>
      <c r="D5" s="160"/>
      <c r="E5" s="84" t="s">
        <v>36</v>
      </c>
      <c r="F5" s="84" t="s">
        <v>37</v>
      </c>
      <c r="G5" s="84" t="s">
        <v>38</v>
      </c>
      <c r="H5" s="84" t="s">
        <v>29</v>
      </c>
      <c r="I5" s="84" t="s">
        <v>36</v>
      </c>
      <c r="J5" s="84" t="s">
        <v>37</v>
      </c>
      <c r="K5" s="84" t="s">
        <v>38</v>
      </c>
      <c r="L5" s="84" t="s">
        <v>29</v>
      </c>
      <c r="M5" s="160"/>
      <c r="N5" s="160"/>
    </row>
    <row r="6" spans="1:14" s="1" customFormat="1" ht="20.100000000000001" customHeight="1">
      <c r="A6" s="84" t="s">
        <v>16</v>
      </c>
      <c r="B6" s="85">
        <v>9</v>
      </c>
      <c r="C6" s="85">
        <v>10</v>
      </c>
      <c r="D6" s="85">
        <f>B6-C6</f>
        <v>-1</v>
      </c>
      <c r="E6" s="85">
        <v>29</v>
      </c>
      <c r="F6" s="85">
        <v>17</v>
      </c>
      <c r="G6" s="85">
        <v>6</v>
      </c>
      <c r="H6" s="85">
        <f>SUM(E6:G6)</f>
        <v>52</v>
      </c>
      <c r="I6" s="85">
        <v>14</v>
      </c>
      <c r="J6" s="85">
        <v>19</v>
      </c>
      <c r="K6" s="85">
        <v>23</v>
      </c>
      <c r="L6" s="85">
        <f>SUM(I6:K6)</f>
        <v>56</v>
      </c>
      <c r="M6" s="85">
        <f>H6-L6</f>
        <v>-4</v>
      </c>
      <c r="N6" s="85">
        <f>D6+M6</f>
        <v>-5</v>
      </c>
    </row>
    <row r="7" spans="1:14" s="1" customFormat="1" ht="20.100000000000001" customHeight="1">
      <c r="A7" s="84" t="s">
        <v>17</v>
      </c>
      <c r="B7" s="85">
        <v>45</v>
      </c>
      <c r="C7" s="85">
        <v>40</v>
      </c>
      <c r="D7" s="85">
        <f t="shared" ref="D7:D18" si="0">B7-C7</f>
        <v>5</v>
      </c>
      <c r="E7" s="85">
        <v>92</v>
      </c>
      <c r="F7" s="85">
        <v>48</v>
      </c>
      <c r="G7" s="85">
        <v>61</v>
      </c>
      <c r="H7" s="85">
        <f t="shared" ref="H7:H20" si="1">SUM(E7:G7)</f>
        <v>201</v>
      </c>
      <c r="I7" s="85">
        <v>87</v>
      </c>
      <c r="J7" s="85">
        <v>73</v>
      </c>
      <c r="K7" s="85">
        <v>103</v>
      </c>
      <c r="L7" s="85">
        <f t="shared" ref="L7:L20" si="2">SUM(I7:K7)</f>
        <v>263</v>
      </c>
      <c r="M7" s="85">
        <f t="shared" ref="M7:M20" si="3">H7-L7</f>
        <v>-62</v>
      </c>
      <c r="N7" s="85">
        <f t="shared" ref="N7:N18" si="4">D7+M7</f>
        <v>-57</v>
      </c>
    </row>
    <row r="8" spans="1:14" s="1" customFormat="1" ht="20.100000000000001" customHeight="1">
      <c r="A8" s="84" t="s">
        <v>18</v>
      </c>
      <c r="B8" s="85">
        <v>32</v>
      </c>
      <c r="C8" s="85">
        <v>27</v>
      </c>
      <c r="D8" s="85">
        <f t="shared" si="0"/>
        <v>5</v>
      </c>
      <c r="E8" s="85">
        <v>89</v>
      </c>
      <c r="F8" s="85">
        <v>60</v>
      </c>
      <c r="G8" s="85">
        <v>25</v>
      </c>
      <c r="H8" s="85">
        <f t="shared" si="1"/>
        <v>174</v>
      </c>
      <c r="I8" s="85">
        <v>67</v>
      </c>
      <c r="J8" s="85">
        <v>39</v>
      </c>
      <c r="K8" s="85">
        <v>54</v>
      </c>
      <c r="L8" s="85">
        <f t="shared" si="2"/>
        <v>160</v>
      </c>
      <c r="M8" s="85">
        <f t="shared" si="3"/>
        <v>14</v>
      </c>
      <c r="N8" s="85">
        <f t="shared" si="4"/>
        <v>19</v>
      </c>
    </row>
    <row r="9" spans="1:14" s="1" customFormat="1" ht="20.100000000000001" customHeight="1">
      <c r="A9" s="84" t="s">
        <v>19</v>
      </c>
      <c r="B9" s="85">
        <v>29</v>
      </c>
      <c r="C9" s="85">
        <v>16</v>
      </c>
      <c r="D9" s="85">
        <f t="shared" si="0"/>
        <v>13</v>
      </c>
      <c r="E9" s="85">
        <v>52</v>
      </c>
      <c r="F9" s="85">
        <v>46</v>
      </c>
      <c r="G9" s="85">
        <v>47</v>
      </c>
      <c r="H9" s="85">
        <f>SUM(E9:G9)</f>
        <v>145</v>
      </c>
      <c r="I9" s="85">
        <v>37</v>
      </c>
      <c r="J9" s="85">
        <v>51</v>
      </c>
      <c r="K9" s="85">
        <v>105</v>
      </c>
      <c r="L9" s="85">
        <f t="shared" si="2"/>
        <v>193</v>
      </c>
      <c r="M9" s="85">
        <f t="shared" si="3"/>
        <v>-48</v>
      </c>
      <c r="N9" s="85">
        <f t="shared" si="4"/>
        <v>-35</v>
      </c>
    </row>
    <row r="10" spans="1:14" s="1" customFormat="1" ht="20.100000000000001" customHeight="1">
      <c r="A10" s="84" t="s">
        <v>20</v>
      </c>
      <c r="B10" s="85">
        <v>24</v>
      </c>
      <c r="C10" s="85">
        <v>36</v>
      </c>
      <c r="D10" s="85">
        <f t="shared" si="0"/>
        <v>-12</v>
      </c>
      <c r="E10" s="85">
        <v>143</v>
      </c>
      <c r="F10" s="85">
        <v>244</v>
      </c>
      <c r="G10" s="85">
        <v>243</v>
      </c>
      <c r="H10" s="85">
        <f t="shared" si="1"/>
        <v>630</v>
      </c>
      <c r="I10" s="85">
        <v>77</v>
      </c>
      <c r="J10" s="85">
        <v>76</v>
      </c>
      <c r="K10" s="85">
        <v>67</v>
      </c>
      <c r="L10" s="85">
        <f t="shared" si="2"/>
        <v>220</v>
      </c>
      <c r="M10" s="85">
        <f t="shared" si="3"/>
        <v>410</v>
      </c>
      <c r="N10" s="85">
        <f t="shared" si="4"/>
        <v>398</v>
      </c>
    </row>
    <row r="11" spans="1:14" s="1" customFormat="1" ht="20.100000000000001" customHeight="1">
      <c r="A11" s="84" t="s">
        <v>21</v>
      </c>
      <c r="B11" s="85">
        <v>24</v>
      </c>
      <c r="C11" s="85">
        <v>16</v>
      </c>
      <c r="D11" s="85">
        <f t="shared" si="0"/>
        <v>8</v>
      </c>
      <c r="E11" s="85">
        <v>52</v>
      </c>
      <c r="F11" s="85">
        <v>39</v>
      </c>
      <c r="G11" s="85">
        <v>25</v>
      </c>
      <c r="H11" s="85">
        <f t="shared" si="1"/>
        <v>116</v>
      </c>
      <c r="I11" s="85">
        <v>33</v>
      </c>
      <c r="J11" s="85">
        <v>58</v>
      </c>
      <c r="K11" s="85">
        <v>48</v>
      </c>
      <c r="L11" s="85">
        <f t="shared" si="2"/>
        <v>139</v>
      </c>
      <c r="M11" s="85">
        <f t="shared" si="3"/>
        <v>-23</v>
      </c>
      <c r="N11" s="85">
        <f t="shared" si="4"/>
        <v>-15</v>
      </c>
    </row>
    <row r="12" spans="1:14" s="1" customFormat="1" ht="20.100000000000001" customHeight="1">
      <c r="A12" s="84" t="s">
        <v>22</v>
      </c>
      <c r="B12" s="85">
        <v>22</v>
      </c>
      <c r="C12" s="85">
        <v>36</v>
      </c>
      <c r="D12" s="85">
        <f>B12-C12</f>
        <v>-14</v>
      </c>
      <c r="E12" s="85">
        <v>37</v>
      </c>
      <c r="F12" s="85">
        <v>63</v>
      </c>
      <c r="G12" s="85">
        <v>83</v>
      </c>
      <c r="H12" s="85">
        <f t="shared" si="1"/>
        <v>183</v>
      </c>
      <c r="I12" s="85">
        <v>59</v>
      </c>
      <c r="J12" s="85">
        <v>39</v>
      </c>
      <c r="K12" s="85">
        <v>60</v>
      </c>
      <c r="L12" s="85">
        <f t="shared" si="2"/>
        <v>158</v>
      </c>
      <c r="M12" s="85">
        <f t="shared" si="3"/>
        <v>25</v>
      </c>
      <c r="N12" s="85">
        <f t="shared" si="4"/>
        <v>11</v>
      </c>
    </row>
    <row r="13" spans="1:14" s="1" customFormat="1" ht="20.100000000000001" customHeight="1">
      <c r="A13" s="84" t="s">
        <v>23</v>
      </c>
      <c r="B13" s="85">
        <v>12</v>
      </c>
      <c r="C13" s="85">
        <v>13</v>
      </c>
      <c r="D13" s="85">
        <f t="shared" si="0"/>
        <v>-1</v>
      </c>
      <c r="E13" s="85">
        <v>27</v>
      </c>
      <c r="F13" s="85">
        <v>34</v>
      </c>
      <c r="G13" s="85">
        <v>47</v>
      </c>
      <c r="H13" s="85">
        <f t="shared" si="1"/>
        <v>108</v>
      </c>
      <c r="I13" s="85">
        <v>29</v>
      </c>
      <c r="J13" s="85">
        <v>35</v>
      </c>
      <c r="K13" s="85">
        <v>29</v>
      </c>
      <c r="L13" s="85">
        <f t="shared" si="2"/>
        <v>93</v>
      </c>
      <c r="M13" s="85">
        <f t="shared" si="3"/>
        <v>15</v>
      </c>
      <c r="N13" s="85">
        <f t="shared" si="4"/>
        <v>14</v>
      </c>
    </row>
    <row r="14" spans="1:14" s="1" customFormat="1" ht="20.100000000000001" customHeight="1">
      <c r="A14" s="84" t="s">
        <v>24</v>
      </c>
      <c r="B14" s="85">
        <v>27</v>
      </c>
      <c r="C14" s="85">
        <v>17</v>
      </c>
      <c r="D14" s="85">
        <f t="shared" si="0"/>
        <v>10</v>
      </c>
      <c r="E14" s="85">
        <v>42</v>
      </c>
      <c r="F14" s="85">
        <v>51</v>
      </c>
      <c r="G14" s="85">
        <v>41</v>
      </c>
      <c r="H14" s="85">
        <f t="shared" si="1"/>
        <v>134</v>
      </c>
      <c r="I14" s="85">
        <v>30</v>
      </c>
      <c r="J14" s="85">
        <v>33</v>
      </c>
      <c r="K14" s="85">
        <v>44</v>
      </c>
      <c r="L14" s="85">
        <f t="shared" si="2"/>
        <v>107</v>
      </c>
      <c r="M14" s="85">
        <f t="shared" si="3"/>
        <v>27</v>
      </c>
      <c r="N14" s="85">
        <f t="shared" si="4"/>
        <v>37</v>
      </c>
    </row>
    <row r="15" spans="1:14" s="1" customFormat="1" ht="20.100000000000001" customHeight="1">
      <c r="A15" s="84" t="s">
        <v>25</v>
      </c>
      <c r="B15" s="85">
        <v>20</v>
      </c>
      <c r="C15" s="85">
        <v>21</v>
      </c>
      <c r="D15" s="85">
        <f>B15-C15</f>
        <v>-1</v>
      </c>
      <c r="E15" s="85">
        <v>99</v>
      </c>
      <c r="F15" s="85">
        <v>69</v>
      </c>
      <c r="G15" s="85">
        <v>34</v>
      </c>
      <c r="H15" s="85">
        <f t="shared" si="1"/>
        <v>202</v>
      </c>
      <c r="I15" s="85">
        <v>63</v>
      </c>
      <c r="J15" s="85">
        <v>62</v>
      </c>
      <c r="K15" s="85">
        <v>92</v>
      </c>
      <c r="L15" s="85">
        <f t="shared" si="2"/>
        <v>217</v>
      </c>
      <c r="M15" s="85">
        <f t="shared" si="3"/>
        <v>-15</v>
      </c>
      <c r="N15" s="85">
        <f t="shared" si="4"/>
        <v>-16</v>
      </c>
    </row>
    <row r="16" spans="1:14" s="1" customFormat="1" ht="20.100000000000001" customHeight="1">
      <c r="A16" s="84" t="s">
        <v>26</v>
      </c>
      <c r="B16" s="85">
        <v>8</v>
      </c>
      <c r="C16" s="85">
        <v>5</v>
      </c>
      <c r="D16" s="85">
        <f t="shared" si="0"/>
        <v>3</v>
      </c>
      <c r="E16" s="85">
        <v>28</v>
      </c>
      <c r="F16" s="85">
        <v>19</v>
      </c>
      <c r="G16" s="85">
        <v>25</v>
      </c>
      <c r="H16" s="85">
        <f t="shared" si="1"/>
        <v>72</v>
      </c>
      <c r="I16" s="85">
        <v>8</v>
      </c>
      <c r="J16" s="85">
        <v>23</v>
      </c>
      <c r="K16" s="85">
        <v>13</v>
      </c>
      <c r="L16" s="85">
        <f t="shared" si="2"/>
        <v>44</v>
      </c>
      <c r="M16" s="85">
        <f t="shared" si="3"/>
        <v>28</v>
      </c>
      <c r="N16" s="85">
        <f t="shared" si="4"/>
        <v>31</v>
      </c>
    </row>
    <row r="17" spans="1:14" s="1" customFormat="1" ht="20.100000000000001" customHeight="1">
      <c r="A17" s="84" t="s">
        <v>27</v>
      </c>
      <c r="B17" s="85">
        <v>23</v>
      </c>
      <c r="C17" s="85">
        <v>24</v>
      </c>
      <c r="D17" s="85">
        <f t="shared" si="0"/>
        <v>-1</v>
      </c>
      <c r="E17" s="85">
        <v>64</v>
      </c>
      <c r="F17" s="85">
        <v>68</v>
      </c>
      <c r="G17" s="85">
        <v>25</v>
      </c>
      <c r="H17" s="85">
        <f t="shared" si="1"/>
        <v>157</v>
      </c>
      <c r="I17" s="85">
        <v>46</v>
      </c>
      <c r="J17" s="85">
        <v>50</v>
      </c>
      <c r="K17" s="85">
        <v>21</v>
      </c>
      <c r="L17" s="85">
        <f>SUM(I17:K17)</f>
        <v>117</v>
      </c>
      <c r="M17" s="85">
        <f t="shared" si="3"/>
        <v>40</v>
      </c>
      <c r="N17" s="85">
        <f t="shared" si="4"/>
        <v>39</v>
      </c>
    </row>
    <row r="18" spans="1:14" s="1" customFormat="1" ht="20.100000000000001" customHeight="1">
      <c r="A18" s="84" t="s">
        <v>28</v>
      </c>
      <c r="B18" s="85">
        <v>7</v>
      </c>
      <c r="C18" s="85">
        <v>11</v>
      </c>
      <c r="D18" s="85">
        <f t="shared" si="0"/>
        <v>-4</v>
      </c>
      <c r="E18" s="85">
        <v>18</v>
      </c>
      <c r="F18" s="85">
        <v>21</v>
      </c>
      <c r="G18" s="85">
        <v>5</v>
      </c>
      <c r="H18" s="85">
        <f t="shared" si="1"/>
        <v>44</v>
      </c>
      <c r="I18" s="85">
        <v>16</v>
      </c>
      <c r="J18" s="85">
        <v>27</v>
      </c>
      <c r="K18" s="85">
        <v>16</v>
      </c>
      <c r="L18" s="85">
        <f t="shared" si="2"/>
        <v>59</v>
      </c>
      <c r="M18" s="85">
        <f t="shared" si="3"/>
        <v>-15</v>
      </c>
      <c r="N18" s="85">
        <f t="shared" si="4"/>
        <v>-19</v>
      </c>
    </row>
    <row r="19" spans="1:14" s="1" customFormat="1" ht="20.100000000000001" customHeight="1">
      <c r="A19" s="86" t="s">
        <v>48</v>
      </c>
      <c r="B19" s="87">
        <v>149</v>
      </c>
      <c r="C19" s="87">
        <v>144</v>
      </c>
      <c r="D19" s="88">
        <f>B19-C19</f>
        <v>5</v>
      </c>
      <c r="E19" s="87">
        <v>414</v>
      </c>
      <c r="F19" s="87">
        <v>415</v>
      </c>
      <c r="G19" s="87">
        <v>327</v>
      </c>
      <c r="H19" s="87">
        <f>SUM(E19:G19)</f>
        <v>1156</v>
      </c>
      <c r="I19" s="87">
        <v>302</v>
      </c>
      <c r="J19" s="87">
        <v>295</v>
      </c>
      <c r="K19" s="87">
        <v>333</v>
      </c>
      <c r="L19" s="87">
        <f t="shared" si="2"/>
        <v>930</v>
      </c>
      <c r="M19" s="122">
        <f t="shared" si="3"/>
        <v>226</v>
      </c>
      <c r="N19" s="123">
        <f>D19+M19</f>
        <v>231</v>
      </c>
    </row>
    <row r="20" spans="1:14" s="1" customFormat="1" ht="20.100000000000001" customHeight="1">
      <c r="A20" s="86" t="s">
        <v>49</v>
      </c>
      <c r="B20" s="87">
        <v>133</v>
      </c>
      <c r="C20" s="87">
        <v>128</v>
      </c>
      <c r="D20" s="88">
        <f>B20-C20</f>
        <v>5</v>
      </c>
      <c r="E20" s="87">
        <v>358</v>
      </c>
      <c r="F20" s="87">
        <v>364</v>
      </c>
      <c r="G20" s="87">
        <v>340</v>
      </c>
      <c r="H20" s="87">
        <f t="shared" si="1"/>
        <v>1062</v>
      </c>
      <c r="I20" s="87">
        <v>264</v>
      </c>
      <c r="J20" s="87">
        <v>290</v>
      </c>
      <c r="K20" s="87">
        <v>342</v>
      </c>
      <c r="L20" s="87">
        <f t="shared" si="2"/>
        <v>896</v>
      </c>
      <c r="M20" s="122">
        <f t="shared" si="3"/>
        <v>166</v>
      </c>
      <c r="N20" s="123">
        <f>D20+M20</f>
        <v>171</v>
      </c>
    </row>
    <row r="21" spans="1:14" s="1" customFormat="1" ht="19.5" customHeight="1">
      <c r="A21" s="86" t="s">
        <v>50</v>
      </c>
      <c r="B21" s="87">
        <f t="shared" ref="B21:G21" si="5">SUM(B6:B18)</f>
        <v>282</v>
      </c>
      <c r="C21" s="87">
        <f t="shared" si="5"/>
        <v>272</v>
      </c>
      <c r="D21" s="87">
        <f t="shared" si="5"/>
        <v>10</v>
      </c>
      <c r="E21" s="87">
        <f t="shared" si="5"/>
        <v>772</v>
      </c>
      <c r="F21" s="87">
        <f t="shared" si="5"/>
        <v>779</v>
      </c>
      <c r="G21" s="87">
        <f t="shared" si="5"/>
        <v>667</v>
      </c>
      <c r="H21" s="87">
        <f t="shared" ref="H21:M21" si="6">SUM(H6:H18)</f>
        <v>2218</v>
      </c>
      <c r="I21" s="87">
        <f t="shared" si="6"/>
        <v>566</v>
      </c>
      <c r="J21" s="87">
        <f t="shared" si="6"/>
        <v>585</v>
      </c>
      <c r="K21" s="87">
        <f>SUM(K6:K18)</f>
        <v>675</v>
      </c>
      <c r="L21" s="87">
        <f t="shared" si="6"/>
        <v>1826</v>
      </c>
      <c r="M21" s="87">
        <f t="shared" si="6"/>
        <v>392</v>
      </c>
      <c r="N21" s="87">
        <f>SUM(N6:N18)</f>
        <v>402</v>
      </c>
    </row>
    <row r="22" spans="1:14" s="1" customFormat="1" ht="7.5" customHeight="1">
      <c r="A22" s="89"/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1"/>
      <c r="N22" s="92"/>
    </row>
    <row r="23" spans="1:14">
      <c r="A23" s="157" t="s">
        <v>292</v>
      </c>
      <c r="B23" s="157"/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7"/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horizontalDpi="400" verticalDpi="4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18"/>
  <sheetViews>
    <sheetView zoomScale="80" zoomScaleNormal="80" workbookViewId="0">
      <selection activeCell="B2" sqref="B2"/>
    </sheetView>
  </sheetViews>
  <sheetFormatPr defaultRowHeight="13.5"/>
  <cols>
    <col min="2" max="2" width="13.625" customWidth="1"/>
    <col min="3" max="6" width="16.75" customWidth="1"/>
    <col min="258" max="258" width="13.625" customWidth="1"/>
    <col min="259" max="262" width="16.75" customWidth="1"/>
    <col min="514" max="514" width="13.625" customWidth="1"/>
    <col min="515" max="518" width="16.75" customWidth="1"/>
    <col min="770" max="770" width="13.625" customWidth="1"/>
    <col min="771" max="774" width="16.75" customWidth="1"/>
    <col min="1026" max="1026" width="13.625" customWidth="1"/>
    <col min="1027" max="1030" width="16.75" customWidth="1"/>
    <col min="1282" max="1282" width="13.625" customWidth="1"/>
    <col min="1283" max="1286" width="16.75" customWidth="1"/>
    <col min="1538" max="1538" width="13.625" customWidth="1"/>
    <col min="1539" max="1542" width="16.75" customWidth="1"/>
    <col min="1794" max="1794" width="13.625" customWidth="1"/>
    <col min="1795" max="1798" width="16.75" customWidth="1"/>
    <col min="2050" max="2050" width="13.625" customWidth="1"/>
    <col min="2051" max="2054" width="16.75" customWidth="1"/>
    <col min="2306" max="2306" width="13.625" customWidth="1"/>
    <col min="2307" max="2310" width="16.75" customWidth="1"/>
    <col min="2562" max="2562" width="13.625" customWidth="1"/>
    <col min="2563" max="2566" width="16.75" customWidth="1"/>
    <col min="2818" max="2818" width="13.625" customWidth="1"/>
    <col min="2819" max="2822" width="16.75" customWidth="1"/>
    <col min="3074" max="3074" width="13.625" customWidth="1"/>
    <col min="3075" max="3078" width="16.75" customWidth="1"/>
    <col min="3330" max="3330" width="13.625" customWidth="1"/>
    <col min="3331" max="3334" width="16.75" customWidth="1"/>
    <col min="3586" max="3586" width="13.625" customWidth="1"/>
    <col min="3587" max="3590" width="16.75" customWidth="1"/>
    <col min="3842" max="3842" width="13.625" customWidth="1"/>
    <col min="3843" max="3846" width="16.75" customWidth="1"/>
    <col min="4098" max="4098" width="13.625" customWidth="1"/>
    <col min="4099" max="4102" width="16.75" customWidth="1"/>
    <col min="4354" max="4354" width="13.625" customWidth="1"/>
    <col min="4355" max="4358" width="16.75" customWidth="1"/>
    <col min="4610" max="4610" width="13.625" customWidth="1"/>
    <col min="4611" max="4614" width="16.75" customWidth="1"/>
    <col min="4866" max="4866" width="13.625" customWidth="1"/>
    <col min="4867" max="4870" width="16.75" customWidth="1"/>
    <col min="5122" max="5122" width="13.625" customWidth="1"/>
    <col min="5123" max="5126" width="16.75" customWidth="1"/>
    <col min="5378" max="5378" width="13.625" customWidth="1"/>
    <col min="5379" max="5382" width="16.75" customWidth="1"/>
    <col min="5634" max="5634" width="13.625" customWidth="1"/>
    <col min="5635" max="5638" width="16.75" customWidth="1"/>
    <col min="5890" max="5890" width="13.625" customWidth="1"/>
    <col min="5891" max="5894" width="16.75" customWidth="1"/>
    <col min="6146" max="6146" width="13.625" customWidth="1"/>
    <col min="6147" max="6150" width="16.75" customWidth="1"/>
    <col min="6402" max="6402" width="13.625" customWidth="1"/>
    <col min="6403" max="6406" width="16.75" customWidth="1"/>
    <col min="6658" max="6658" width="13.625" customWidth="1"/>
    <col min="6659" max="6662" width="16.75" customWidth="1"/>
    <col min="6914" max="6914" width="13.625" customWidth="1"/>
    <col min="6915" max="6918" width="16.75" customWidth="1"/>
    <col min="7170" max="7170" width="13.625" customWidth="1"/>
    <col min="7171" max="7174" width="16.75" customWidth="1"/>
    <col min="7426" max="7426" width="13.625" customWidth="1"/>
    <col min="7427" max="7430" width="16.75" customWidth="1"/>
    <col min="7682" max="7682" width="13.625" customWidth="1"/>
    <col min="7683" max="7686" width="16.75" customWidth="1"/>
    <col min="7938" max="7938" width="13.625" customWidth="1"/>
    <col min="7939" max="7942" width="16.75" customWidth="1"/>
    <col min="8194" max="8194" width="13.625" customWidth="1"/>
    <col min="8195" max="8198" width="16.75" customWidth="1"/>
    <col min="8450" max="8450" width="13.625" customWidth="1"/>
    <col min="8451" max="8454" width="16.75" customWidth="1"/>
    <col min="8706" max="8706" width="13.625" customWidth="1"/>
    <col min="8707" max="8710" width="16.75" customWidth="1"/>
    <col min="8962" max="8962" width="13.625" customWidth="1"/>
    <col min="8963" max="8966" width="16.75" customWidth="1"/>
    <col min="9218" max="9218" width="13.625" customWidth="1"/>
    <col min="9219" max="9222" width="16.75" customWidth="1"/>
    <col min="9474" max="9474" width="13.625" customWidth="1"/>
    <col min="9475" max="9478" width="16.75" customWidth="1"/>
    <col min="9730" max="9730" width="13.625" customWidth="1"/>
    <col min="9731" max="9734" width="16.75" customWidth="1"/>
    <col min="9986" max="9986" width="13.625" customWidth="1"/>
    <col min="9987" max="9990" width="16.75" customWidth="1"/>
    <col min="10242" max="10242" width="13.625" customWidth="1"/>
    <col min="10243" max="10246" width="16.75" customWidth="1"/>
    <col min="10498" max="10498" width="13.625" customWidth="1"/>
    <col min="10499" max="10502" width="16.75" customWidth="1"/>
    <col min="10754" max="10754" width="13.625" customWidth="1"/>
    <col min="10755" max="10758" width="16.75" customWidth="1"/>
    <col min="11010" max="11010" width="13.625" customWidth="1"/>
    <col min="11011" max="11014" width="16.75" customWidth="1"/>
    <col min="11266" max="11266" width="13.625" customWidth="1"/>
    <col min="11267" max="11270" width="16.75" customWidth="1"/>
    <col min="11522" max="11522" width="13.625" customWidth="1"/>
    <col min="11523" max="11526" width="16.75" customWidth="1"/>
    <col min="11778" max="11778" width="13.625" customWidth="1"/>
    <col min="11779" max="11782" width="16.75" customWidth="1"/>
    <col min="12034" max="12034" width="13.625" customWidth="1"/>
    <col min="12035" max="12038" width="16.75" customWidth="1"/>
    <col min="12290" max="12290" width="13.625" customWidth="1"/>
    <col min="12291" max="12294" width="16.75" customWidth="1"/>
    <col min="12546" max="12546" width="13.625" customWidth="1"/>
    <col min="12547" max="12550" width="16.75" customWidth="1"/>
    <col min="12802" max="12802" width="13.625" customWidth="1"/>
    <col min="12803" max="12806" width="16.75" customWidth="1"/>
    <col min="13058" max="13058" width="13.625" customWidth="1"/>
    <col min="13059" max="13062" width="16.75" customWidth="1"/>
    <col min="13314" max="13314" width="13.625" customWidth="1"/>
    <col min="13315" max="13318" width="16.75" customWidth="1"/>
    <col min="13570" max="13570" width="13.625" customWidth="1"/>
    <col min="13571" max="13574" width="16.75" customWidth="1"/>
    <col min="13826" max="13826" width="13.625" customWidth="1"/>
    <col min="13827" max="13830" width="16.75" customWidth="1"/>
    <col min="14082" max="14082" width="13.625" customWidth="1"/>
    <col min="14083" max="14086" width="16.75" customWidth="1"/>
    <col min="14338" max="14338" width="13.625" customWidth="1"/>
    <col min="14339" max="14342" width="16.75" customWidth="1"/>
    <col min="14594" max="14594" width="13.625" customWidth="1"/>
    <col min="14595" max="14598" width="16.75" customWidth="1"/>
    <col min="14850" max="14850" width="13.625" customWidth="1"/>
    <col min="14851" max="14854" width="16.75" customWidth="1"/>
    <col min="15106" max="15106" width="13.625" customWidth="1"/>
    <col min="15107" max="15110" width="16.75" customWidth="1"/>
    <col min="15362" max="15362" width="13.625" customWidth="1"/>
    <col min="15363" max="15366" width="16.75" customWidth="1"/>
    <col min="15618" max="15618" width="13.625" customWidth="1"/>
    <col min="15619" max="15622" width="16.75" customWidth="1"/>
    <col min="15874" max="15874" width="13.625" customWidth="1"/>
    <col min="15875" max="15878" width="16.75" customWidth="1"/>
    <col min="16130" max="16130" width="13.625" customWidth="1"/>
    <col min="16131" max="16134" width="16.75" customWidth="1"/>
  </cols>
  <sheetData>
    <row r="1" spans="2:6">
      <c r="B1" s="124" t="s">
        <v>293</v>
      </c>
      <c r="C1" s="124"/>
      <c r="D1" s="124"/>
      <c r="E1" s="124"/>
      <c r="F1" s="124"/>
    </row>
    <row r="2" spans="2:6" s="3" customFormat="1" ht="23.25" customHeight="1">
      <c r="B2" s="3" t="s">
        <v>312</v>
      </c>
    </row>
    <row r="3" spans="2:6" s="3" customFormat="1">
      <c r="B3" s="161" t="s">
        <v>39</v>
      </c>
      <c r="C3" s="161" t="s">
        <v>3</v>
      </c>
      <c r="D3" s="164" t="s">
        <v>0</v>
      </c>
      <c r="E3" s="165"/>
      <c r="F3" s="166"/>
    </row>
    <row r="4" spans="2:6" s="3" customFormat="1">
      <c r="B4" s="162"/>
      <c r="C4" s="162"/>
      <c r="D4" s="167"/>
      <c r="E4" s="168"/>
      <c r="F4" s="169"/>
    </row>
    <row r="5" spans="2:6" s="3" customFormat="1" ht="23.25" customHeight="1">
      <c r="B5" s="163"/>
      <c r="C5" s="163"/>
      <c r="D5" s="93" t="s">
        <v>6</v>
      </c>
      <c r="E5" s="93" t="s">
        <v>7</v>
      </c>
      <c r="F5" s="93" t="s">
        <v>8</v>
      </c>
    </row>
    <row r="6" spans="2:6" s="3" customFormat="1" ht="27" customHeight="1">
      <c r="B6" s="94" t="s">
        <v>297</v>
      </c>
      <c r="C6" s="29">
        <v>120</v>
      </c>
      <c r="D6" s="29">
        <f t="shared" ref="D6:D14" si="0">E6+F6</f>
        <v>188</v>
      </c>
      <c r="E6" s="29">
        <v>100</v>
      </c>
      <c r="F6" s="29">
        <v>88</v>
      </c>
    </row>
    <row r="7" spans="2:6" s="3" customFormat="1" ht="27" customHeight="1">
      <c r="B7" s="93" t="s">
        <v>40</v>
      </c>
      <c r="C7" s="29">
        <v>335</v>
      </c>
      <c r="D7" s="29">
        <f t="shared" si="0"/>
        <v>559</v>
      </c>
      <c r="E7" s="29">
        <v>318</v>
      </c>
      <c r="F7" s="29">
        <v>241</v>
      </c>
    </row>
    <row r="8" spans="2:6" s="3" customFormat="1" ht="27" customHeight="1">
      <c r="B8" s="93" t="s">
        <v>298</v>
      </c>
      <c r="C8" s="29">
        <v>263</v>
      </c>
      <c r="D8" s="29">
        <f t="shared" si="0"/>
        <v>432</v>
      </c>
      <c r="E8" s="29">
        <v>326</v>
      </c>
      <c r="F8" s="29">
        <v>106</v>
      </c>
    </row>
    <row r="9" spans="2:6" s="3" customFormat="1" ht="27" customHeight="1">
      <c r="B9" s="93" t="s">
        <v>294</v>
      </c>
      <c r="C9" s="29">
        <v>828</v>
      </c>
      <c r="D9" s="29">
        <f t="shared" si="0"/>
        <v>1167</v>
      </c>
      <c r="E9" s="29">
        <v>539</v>
      </c>
      <c r="F9" s="29">
        <v>628</v>
      </c>
    </row>
    <row r="10" spans="2:6" s="3" customFormat="1" ht="27" customHeight="1">
      <c r="B10" s="93" t="s">
        <v>41</v>
      </c>
      <c r="C10" s="29">
        <v>649</v>
      </c>
      <c r="D10" s="29">
        <f t="shared" si="0"/>
        <v>816</v>
      </c>
      <c r="E10" s="29">
        <v>376</v>
      </c>
      <c r="F10" s="29">
        <v>440</v>
      </c>
    </row>
    <row r="11" spans="2:6" s="3" customFormat="1" ht="27" customHeight="1">
      <c r="B11" s="93" t="s">
        <v>42</v>
      </c>
      <c r="C11" s="29">
        <v>274</v>
      </c>
      <c r="D11" s="29">
        <f t="shared" si="0"/>
        <v>513</v>
      </c>
      <c r="E11" s="29">
        <v>259</v>
      </c>
      <c r="F11" s="29">
        <v>254</v>
      </c>
    </row>
    <row r="12" spans="2:6" s="3" customFormat="1" ht="27" customHeight="1">
      <c r="B12" s="93" t="s">
        <v>43</v>
      </c>
      <c r="C12" s="29">
        <v>336</v>
      </c>
      <c r="D12" s="29">
        <f t="shared" si="0"/>
        <v>403</v>
      </c>
      <c r="E12" s="29">
        <v>83</v>
      </c>
      <c r="F12" s="29">
        <v>320</v>
      </c>
    </row>
    <row r="13" spans="2:6" s="3" customFormat="1" ht="27" customHeight="1">
      <c r="B13" s="93" t="s">
        <v>44</v>
      </c>
      <c r="C13" s="29">
        <v>176</v>
      </c>
      <c r="D13" s="29">
        <f t="shared" si="0"/>
        <v>188</v>
      </c>
      <c r="E13" s="29">
        <v>129</v>
      </c>
      <c r="F13" s="29">
        <v>59</v>
      </c>
    </row>
    <row r="14" spans="2:6" s="3" customFormat="1" ht="27" customHeight="1">
      <c r="B14" s="59" t="s">
        <v>299</v>
      </c>
      <c r="C14" s="29">
        <v>365</v>
      </c>
      <c r="D14" s="29">
        <f t="shared" si="0"/>
        <v>575</v>
      </c>
      <c r="E14" s="29">
        <v>316</v>
      </c>
      <c r="F14" s="29">
        <v>259</v>
      </c>
    </row>
    <row r="15" spans="2:6" s="3" customFormat="1" ht="27" customHeight="1">
      <c r="B15" s="93" t="s">
        <v>45</v>
      </c>
      <c r="C15" s="29">
        <v>1052</v>
      </c>
      <c r="D15" s="29">
        <f t="shared" ref="D15" si="1">E15+F15</f>
        <v>1292</v>
      </c>
      <c r="E15" s="29">
        <v>746</v>
      </c>
      <c r="F15" s="29">
        <v>546</v>
      </c>
    </row>
    <row r="16" spans="2:6" s="3" customFormat="1" ht="27" customHeight="1">
      <c r="B16" s="31" t="s">
        <v>46</v>
      </c>
      <c r="C16" s="95">
        <f>SUM(C6:C15)</f>
        <v>4398</v>
      </c>
      <c r="D16" s="95">
        <f>SUM(D6:D15)</f>
        <v>6133</v>
      </c>
      <c r="E16" s="95">
        <f>SUM(E6:E15)</f>
        <v>3192</v>
      </c>
      <c r="F16" s="95">
        <f>SUM(F6:F15)</f>
        <v>2941</v>
      </c>
    </row>
    <row r="17" s="3" customFormat="1"/>
    <row r="18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horizontalDpi="400" verticalDpi="4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Sheet1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2018-06-13T06:28:43Z</dcterms:created>
  <dcterms:modified xsi:type="dcterms:W3CDTF">2018-10-11T07:53:00Z</dcterms:modified>
</cp:coreProperties>
</file>