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230" yWindow="-15" windowWidth="10275" windowHeight="8085" tabRatio="829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  <sheet name="グラフ月別人口推移" sheetId="37" r:id="rId7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6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'１３地区別人口と世帯数'!$A$1:$K$45</definedName>
    <definedName name="_xlnm.Print_Area" localSheetId="4">前月中の１３地区別人口動態!$A$1:$N$23</definedName>
    <definedName name="_xlnm.Print_Area" localSheetId="1">町丁字別人口と世帯数!$A$1:$K$114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G10" i="32" l="1"/>
  <c r="H10" i="32"/>
  <c r="G16" i="32"/>
  <c r="H16" i="32"/>
  <c r="G22" i="32"/>
  <c r="H22" i="32"/>
  <c r="G28" i="32"/>
  <c r="H28" i="32"/>
  <c r="G34" i="32"/>
  <c r="H34" i="32"/>
  <c r="G40" i="32"/>
  <c r="H40" i="32"/>
  <c r="G46" i="32"/>
  <c r="H46" i="32"/>
  <c r="G52" i="32"/>
  <c r="H52" i="32"/>
  <c r="J25" i="2" l="1"/>
  <c r="C10" i="32" l="1"/>
  <c r="D10" i="32"/>
  <c r="C16" i="32"/>
  <c r="D16" i="32"/>
  <c r="C22" i="32"/>
  <c r="D22" i="32"/>
  <c r="C28" i="32"/>
  <c r="D28" i="32"/>
  <c r="C34" i="32"/>
  <c r="D34" i="32"/>
  <c r="C40" i="32"/>
  <c r="D40" i="32"/>
  <c r="C46" i="32"/>
  <c r="D46" i="32"/>
  <c r="C52" i="32"/>
  <c r="D52" i="32"/>
  <c r="C58" i="32"/>
  <c r="D58" i="32"/>
  <c r="C64" i="32"/>
  <c r="D64" i="32"/>
  <c r="C8" i="30"/>
  <c r="C9" i="30"/>
  <c r="J113" i="30" l="1"/>
  <c r="K113" i="30"/>
  <c r="I110" i="30"/>
  <c r="I111" i="30"/>
  <c r="H113" i="30"/>
  <c r="C113" i="30"/>
  <c r="I57" i="30"/>
  <c r="C57" i="30"/>
  <c r="H58" i="32" l="1"/>
  <c r="G58" i="32"/>
  <c r="H4" i="32"/>
  <c r="G4" i="32"/>
  <c r="D70" i="32"/>
  <c r="C70" i="32"/>
  <c r="D4" i="32"/>
  <c r="C4" i="32"/>
  <c r="F63" i="32" l="1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B75" i="32"/>
  <c r="B74" i="32"/>
  <c r="B73" i="32"/>
  <c r="B72" i="32"/>
  <c r="B71" i="32"/>
  <c r="B70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4" i="32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112" i="30"/>
  <c r="C111" i="30"/>
  <c r="C110" i="30"/>
  <c r="C109" i="30"/>
  <c r="C108" i="30"/>
  <c r="C107" i="30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C81" i="30"/>
  <c r="C80" i="30"/>
  <c r="C79" i="30"/>
  <c r="C78" i="30"/>
  <c r="C77" i="30"/>
  <c r="C76" i="30"/>
  <c r="C75" i="30"/>
  <c r="C74" i="30"/>
  <c r="C73" i="30"/>
  <c r="C72" i="30"/>
  <c r="C71" i="30"/>
  <c r="C70" i="30"/>
  <c r="C69" i="30"/>
  <c r="C68" i="30"/>
  <c r="C67" i="30"/>
  <c r="C66" i="30"/>
  <c r="C65" i="30"/>
  <c r="C64" i="30"/>
  <c r="C63" i="30"/>
  <c r="C62" i="30"/>
  <c r="C61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56" i="30"/>
  <c r="I55" i="30"/>
  <c r="I54" i="30"/>
  <c r="I53" i="30"/>
  <c r="I52" i="30"/>
  <c r="I51" i="30"/>
  <c r="I50" i="30"/>
  <c r="I49" i="30"/>
  <c r="I48" i="30"/>
  <c r="I47" i="30"/>
  <c r="I46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I8" i="30"/>
  <c r="I7" i="30"/>
  <c r="I6" i="30"/>
  <c r="I5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6" i="30"/>
  <c r="C25" i="2"/>
  <c r="C5" i="30" l="1"/>
  <c r="I113" i="30" s="1"/>
  <c r="I25" i="2" l="1"/>
  <c r="G25" i="2"/>
  <c r="H25" i="2" s="1"/>
  <c r="F25" i="2"/>
  <c r="G24" i="2"/>
  <c r="C5" i="2" l="1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75" i="32"/>
  <c r="H72" i="32"/>
  <c r="G72" i="32"/>
  <c r="H73" i="32" l="1"/>
  <c r="H74" i="32"/>
  <c r="G74" i="32"/>
  <c r="G73" i="32"/>
  <c r="G75" i="32"/>
  <c r="H75" i="32"/>
  <c r="F72" i="32"/>
  <c r="H68" i="32" l="1"/>
  <c r="G68" i="32"/>
  <c r="F73" i="32"/>
  <c r="F74" i="32"/>
  <c r="C24" i="2"/>
  <c r="F68" i="32" l="1"/>
  <c r="D8" i="34"/>
  <c r="D14" i="34" l="1"/>
  <c r="D13" i="34"/>
  <c r="D12" i="34"/>
  <c r="D11" i="34"/>
  <c r="D10" i="34"/>
  <c r="D9" i="34"/>
  <c r="D7" i="34"/>
  <c r="D6" i="34"/>
  <c r="D15" i="34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H24" i="2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N7" i="33" s="1"/>
  <c r="M11" i="33"/>
  <c r="N11" i="33" s="1"/>
  <c r="M17" i="33"/>
  <c r="N17" i="33" s="1"/>
  <c r="M8" i="33"/>
  <c r="N8" i="33" s="1"/>
  <c r="M16" i="33"/>
  <c r="N16" i="33" s="1"/>
  <c r="M9" i="33"/>
  <c r="N9" i="33" s="1"/>
  <c r="M10" i="33"/>
  <c r="N10" i="33" s="1"/>
  <c r="M18" i="33"/>
  <c r="N18" i="33" s="1"/>
  <c r="M15" i="33"/>
  <c r="N15" i="33" s="1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J19" i="31" l="1"/>
</calcChain>
</file>

<file path=xl/sharedStrings.xml><?xml version="1.0" encoding="utf-8"?>
<sst xmlns="http://schemas.openxmlformats.org/spreadsheetml/2006/main" count="438" uniqueCount="355">
  <si>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</si>
  <si>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</si>
  <si>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</si>
  <si>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</si>
  <si>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</si>
  <si>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</si>
  <si>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</si>
  <si>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</si>
  <si>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</si>
  <si>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</si>
  <si>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</si>
  <si>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</si>
  <si>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</si>
  <si>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</si>
  <si>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</si>
  <si>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</si>
  <si>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</si>
  <si>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</si>
  <si>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</si>
  <si>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</si>
  <si>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</si>
  <si>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</si>
  <si>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</si>
  <si>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</si>
  <si>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</si>
  <si>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</si>
  <si>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</si>
  <si>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</si>
  <si>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</si>
  <si>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</si>
  <si>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</si>
  <si>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</si>
  <si>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</si>
  <si>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</si>
  <si>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</si>
  <si>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</si>
  <si>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</si>
  <si>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</si>
  <si>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</si>
  <si>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</si>
  <si>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</si>
  <si>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</si>
  <si>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</si>
  <si>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</si>
  <si>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</si>
  <si>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</si>
  <si>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</si>
  <si>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</si>
  <si>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</si>
  <si>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</si>
  <si>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</si>
  <si>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</si>
  <si>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</si>
  <si>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</si>
  <si>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</si>
  <si>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</si>
  <si>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</si>
  <si>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</si>
  <si>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</si>
  <si>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</si>
  <si>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</si>
  <si>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</si>
  <si>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</si>
  <si>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</si>
  <si>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</si>
  <si>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</si>
  <si>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</si>
  <si>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</si>
  <si>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</si>
  <si>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</si>
  <si>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</si>
  <si>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</si>
  <si>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</si>
  <si>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</si>
  <si>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</si>
  <si>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</si>
  <si>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</si>
  <si>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</si>
  <si>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</si>
  <si>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</si>
  <si>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</si>
  <si>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</si>
  <si>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</si>
  <si>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</si>
  <si>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</si>
  <si>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</si>
  <si>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</si>
  <si>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</si>
  <si>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</si>
  <si>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</si>
  <si>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</si>
  <si>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</si>
  <si>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</si>
  <si>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</si>
  <si>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</si>
  <si>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</si>
  <si>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</si>
  <si>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</si>
  <si>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</si>
  <si>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</si>
  <si>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</si>
  <si>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</si>
  <si>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</si>
  <si>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</si>
  <si>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</si>
  <si>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</si>
  <si>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</si>
  <si>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</si>
  <si>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</si>
  <si>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</si>
  <si>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</si>
  <si>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</si>
  <si>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</si>
  <si>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</si>
  <si>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</si>
  <si>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</si>
  <si>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</si>
  <si>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</si>
  <si>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</si>
  <si>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</si>
  <si>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</si>
  <si>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</si>
  <si>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</si>
  <si>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</si>
  <si>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</si>
  <si>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</si>
  <si>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</si>
  <si>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</si>
  <si>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</si>
  <si>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</si>
  <si>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</si>
  <si>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</si>
  <si>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</si>
  <si>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</si>
  <si>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</si>
  <si>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</si>
  <si>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</si>
  <si>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</si>
  <si>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</si>
  <si>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</si>
  <si>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</si>
  <si>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</si>
  <si>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</si>
  <si>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</si>
  <si>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</si>
  <si>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</si>
  <si>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</si>
  <si>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</si>
  <si>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</si>
  <si>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</si>
  <si>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</si>
  <si>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</si>
  <si>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</si>
  <si>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</si>
  <si>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</si>
  <si>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</si>
  <si>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</si>
  <si>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</si>
  <si>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</si>
  <si>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</si>
  <si>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</si>
  <si>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</si>
  <si>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</si>
  <si>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</si>
  <si>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</si>
  <si>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</si>
  <si>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</si>
  <si>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</si>
  <si>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</si>
  <si>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</si>
  <si>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</si>
  <si>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</si>
  <si>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</si>
  <si>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</si>
  <si>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</si>
  <si>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</si>
  <si>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</si>
  <si>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</si>
  <si>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</si>
  <si>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</si>
  <si>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</si>
  <si>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</si>
  <si>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</si>
  <si>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</si>
  <si>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</si>
  <si>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</si>
  <si>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</si>
  <si>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</si>
  <si>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</si>
  <si>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</si>
  <si>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</si>
  <si>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</si>
  <si>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</si>
  <si>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</si>
  <si>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</si>
  <si>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</si>
  <si>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</si>
  <si>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</si>
  <si>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</si>
  <si>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</si>
  <si>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</si>
  <si>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</si>
  <si>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</si>
  <si>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</si>
  <si>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</si>
  <si>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</si>
  <si>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</si>
  <si>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</si>
  <si>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</si>
  <si>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</si>
  <si>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</si>
  <si>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</si>
  <si>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</si>
  <si>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</si>
  <si>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</si>
  <si>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</si>
  <si>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</si>
  <si>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</si>
  <si>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</si>
  <si>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</si>
  <si>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</si>
  <si>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</si>
  <si>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</si>
  <si>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</si>
  <si>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</si>
  <si>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</si>
  <si>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</si>
  <si>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</si>
  <si>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</si>
  <si>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</si>
  <si>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</si>
  <si>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</si>
  <si>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</si>
  <si>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</si>
  <si>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</si>
  <si>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</si>
  <si>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</si>
  <si>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</si>
  <si>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</si>
  <si>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</si>
  <si>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</si>
  <si>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</si>
  <si>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</si>
  <si>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</si>
  <si>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</si>
  <si>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</si>
  <si>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</si>
  <si>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</si>
  <si>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</si>
  <si>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</si>
  <si>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</si>
  <si>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</si>
  <si>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</si>
  <si>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</si>
  <si>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</si>
  <si>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</si>
  <si>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</si>
  <si>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</si>
  <si>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</si>
  <si>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</si>
  <si>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</si>
  <si>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</si>
  <si>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</si>
  <si>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</si>
  <si>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</si>
  <si>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</si>
  <si>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</si>
  <si>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</si>
  <si>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</si>
  <si>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</si>
  <si>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</si>
  <si>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</si>
  <si>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</si>
  <si>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</si>
  <si>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藤沢市の町丁字別人口と世帯</t>
    <rPh sb="0" eb="3">
      <t>フジサワシ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</si>
  <si>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</si>
  <si>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</si>
  <si>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</si>
  <si>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</si>
  <si>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</si>
  <si>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</si>
  <si>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</si>
  <si>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</si>
  <si>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</si>
  <si>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</si>
  <si>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</si>
  <si>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</si>
  <si>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</si>
  <si>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</si>
  <si>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</si>
  <si>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</si>
  <si>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</si>
  <si>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</si>
  <si>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</si>
  <si>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</si>
  <si>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</si>
  <si>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</si>
  <si>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</si>
  <si>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</si>
  <si>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</si>
  <si>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</si>
  <si>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</si>
  <si>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世帯数</t>
    <rPh sb="0" eb="3">
      <t>セタイスウ</t>
    </rPh>
    <phoneticPr fontId="15"/>
  </si>
  <si>
    <t>75歳以上　</t>
    <phoneticPr fontId="15"/>
  </si>
  <si>
    <t>年齢不詳</t>
    <rPh sb="0" eb="4">
      <t>ネンレイフショウ</t>
    </rPh>
    <phoneticPr fontId="15"/>
  </si>
  <si>
    <t>人口と世帯</t>
    <rPh sb="0" eb="2">
      <t>ジンコウ</t>
    </rPh>
    <rPh sb="3" eb="5">
      <t>セタイ</t>
    </rPh>
    <phoneticPr fontId="5"/>
  </si>
  <si>
    <t>月別人口の推移</t>
    <rPh sb="0" eb="2">
      <t>ツキベツ</t>
    </rPh>
    <rPh sb="2" eb="4">
      <t>ジンコウ</t>
    </rPh>
    <rPh sb="5" eb="7">
      <t>スイイ</t>
    </rPh>
    <phoneticPr fontId="5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</si>
  <si>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</si>
  <si>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</si>
  <si>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</si>
  <si>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</si>
  <si>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</si>
  <si>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</si>
  <si>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</si>
  <si>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</si>
  <si>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</si>
  <si>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</si>
  <si>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</si>
  <si>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</si>
  <si>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1999年</t>
    <rPh sb="4" eb="5">
      <t>ネン</t>
    </rPh>
    <phoneticPr fontId="19"/>
  </si>
  <si>
    <t>2000年</t>
    <rPh sb="4" eb="5">
      <t>ネン</t>
    </rPh>
    <phoneticPr fontId="19"/>
  </si>
  <si>
    <t>2001年</t>
    <rPh sb="4" eb="5">
      <t>ネン</t>
    </rPh>
    <phoneticPr fontId="19"/>
  </si>
  <si>
    <t>2002年</t>
    <rPh sb="4" eb="5">
      <t>ネン</t>
    </rPh>
    <phoneticPr fontId="19"/>
  </si>
  <si>
    <t>2003年</t>
    <rPh sb="4" eb="5">
      <t>ネン</t>
    </rPh>
    <phoneticPr fontId="19"/>
  </si>
  <si>
    <t>2004年</t>
    <rPh sb="4" eb="5">
      <t>ネン</t>
    </rPh>
    <phoneticPr fontId="19"/>
  </si>
  <si>
    <t>2005年</t>
    <rPh sb="4" eb="5">
      <t>ネン</t>
    </rPh>
    <phoneticPr fontId="19"/>
  </si>
  <si>
    <t>2006年</t>
    <rPh sb="4" eb="5">
      <t>ネン</t>
    </rPh>
    <phoneticPr fontId="19"/>
  </si>
  <si>
    <t>2007年</t>
    <rPh sb="4" eb="5">
      <t>ネン</t>
    </rPh>
    <phoneticPr fontId="19"/>
  </si>
  <si>
    <t>2008年</t>
    <rPh sb="4" eb="5">
      <t>ネン</t>
    </rPh>
    <phoneticPr fontId="19"/>
  </si>
  <si>
    <t>2009年</t>
    <rPh sb="4" eb="5">
      <t>ネン</t>
    </rPh>
    <phoneticPr fontId="19"/>
  </si>
  <si>
    <t>2010年</t>
    <rPh sb="4" eb="5">
      <t>ネン</t>
    </rPh>
    <phoneticPr fontId="19"/>
  </si>
  <si>
    <t>2011年</t>
    <rPh sb="4" eb="5">
      <t>ネン</t>
    </rPh>
    <phoneticPr fontId="19"/>
  </si>
  <si>
    <t>2012年</t>
    <rPh sb="4" eb="5">
      <t>ネン</t>
    </rPh>
    <phoneticPr fontId="19"/>
  </si>
  <si>
    <t>2013年</t>
    <rPh sb="4" eb="5">
      <t>ネン</t>
    </rPh>
    <phoneticPr fontId="19"/>
  </si>
  <si>
    <t>2014年</t>
    <rPh sb="4" eb="5">
      <t>ネン</t>
    </rPh>
    <phoneticPr fontId="19"/>
  </si>
  <si>
    <t>2015年</t>
    <rPh sb="4" eb="5">
      <t>ネン</t>
    </rPh>
    <phoneticPr fontId="19"/>
  </si>
  <si>
    <t>2016年</t>
    <rPh sb="4" eb="5">
      <t>ネン</t>
    </rPh>
    <phoneticPr fontId="19"/>
  </si>
  <si>
    <t>2017年</t>
    <rPh sb="4" eb="5">
      <t>ネン</t>
    </rPh>
    <phoneticPr fontId="19"/>
  </si>
  <si>
    <t>2018年</t>
    <rPh sb="4" eb="5">
      <t>ネン</t>
    </rPh>
    <phoneticPr fontId="19"/>
  </si>
  <si>
    <t>高谷</t>
  </si>
  <si>
    <t>渡内４丁目</t>
    <rPh sb="0" eb="2">
      <t>ワタウチ</t>
    </rPh>
    <rPh sb="3" eb="5">
      <t>チョウメ</t>
    </rPh>
    <phoneticPr fontId="7"/>
  </si>
  <si>
    <t>渡内５丁目</t>
    <rPh sb="0" eb="2">
      <t>ワタウチ</t>
    </rPh>
    <rPh sb="3" eb="5">
      <t>チョウメ</t>
    </rPh>
    <phoneticPr fontId="7"/>
  </si>
  <si>
    <t>柄沢１丁目</t>
    <rPh sb="0" eb="2">
      <t>カラサワ</t>
    </rPh>
    <phoneticPr fontId="7"/>
  </si>
  <si>
    <t>柄沢２丁目</t>
    <rPh sb="0" eb="2">
      <t>カラサワ</t>
    </rPh>
    <phoneticPr fontId="7"/>
  </si>
  <si>
    <t>X</t>
    <phoneticPr fontId="15"/>
  </si>
  <si>
    <t>◆立石4丁目及び渡内は，世帯数が少ないため秘匿しています。人口と世帯数は，立石4丁目は立石3丁目，渡内は渡内4丁目に含んでいます。</t>
    <rPh sb="0" eb="2">
      <t>タテイシ</t>
    </rPh>
    <rPh sb="2" eb="4">
      <t>チョウメ</t>
    </rPh>
    <rPh sb="5" eb="6">
      <t>オヨ</t>
    </rPh>
    <rPh sb="7" eb="9">
      <t>ワタウチ</t>
    </rPh>
    <rPh sb="10" eb="13">
      <t>セタイスウ</t>
    </rPh>
    <rPh sb="14" eb="15">
      <t>スク</t>
    </rPh>
    <rPh sb="15" eb="16">
      <t>スク</t>
    </rPh>
    <rPh sb="19" eb="21">
      <t>ヒトク</t>
    </rPh>
    <rPh sb="27" eb="29">
      <t>ジンコウ</t>
    </rPh>
    <rPh sb="30" eb="33">
      <t>セタイスウ</t>
    </rPh>
    <rPh sb="36" eb="38">
      <t>タテイシ</t>
    </rPh>
    <rPh sb="39" eb="41">
      <t>チョウメ</t>
    </rPh>
    <rPh sb="42" eb="44">
      <t>タテイシ</t>
    </rPh>
    <rPh sb="44" eb="46">
      <t>チョウメ</t>
    </rPh>
    <rPh sb="48" eb="50">
      <t>ワタウチ</t>
    </rPh>
    <rPh sb="51" eb="53">
      <t>ワタウチ</t>
    </rPh>
    <rPh sb="54" eb="56">
      <t>チョウメ</t>
    </rPh>
    <rPh sb="56" eb="57">
      <t>フク</t>
    </rPh>
    <rPh sb="57" eb="58">
      <t>フク</t>
    </rPh>
    <phoneticPr fontId="6"/>
  </si>
  <si>
    <t>並木台１丁目</t>
    <rPh sb="0" eb="2">
      <t>ナミキ</t>
    </rPh>
    <rPh sb="2" eb="3">
      <t>ダイ</t>
    </rPh>
    <rPh sb="4" eb="6">
      <t>チョウメ</t>
    </rPh>
    <phoneticPr fontId="7"/>
  </si>
  <si>
    <t>並木台２丁目</t>
    <rPh sb="0" eb="2">
      <t>ナミキ</t>
    </rPh>
    <rPh sb="2" eb="3">
      <t>ダイ</t>
    </rPh>
    <rPh sb="4" eb="6">
      <t>チョウメ</t>
    </rPh>
    <phoneticPr fontId="7"/>
  </si>
  <si>
    <t>2019年</t>
    <rPh sb="4" eb="5">
      <t>ネン</t>
    </rPh>
    <phoneticPr fontId="15"/>
  </si>
  <si>
    <t>2019.2.1</t>
    <phoneticPr fontId="15"/>
  </si>
  <si>
    <t>2019.2.1</t>
    <phoneticPr fontId="15"/>
  </si>
  <si>
    <t>2019年1月中</t>
    <phoneticPr fontId="15"/>
  </si>
  <si>
    <t>(注)藤沢市の面積は，2019年1月31日付改訂(国土交通省国土地理院公表の面積)により，69.57k㎡から69.56k㎡に</t>
    <rPh sb="15" eb="16">
      <t>ネン</t>
    </rPh>
    <rPh sb="17" eb="18">
      <t>ガツ</t>
    </rPh>
    <rPh sb="25" eb="27">
      <t>コクド</t>
    </rPh>
    <rPh sb="27" eb="29">
      <t>コウツウ</t>
    </rPh>
    <phoneticPr fontId="5"/>
  </si>
  <si>
    <t>　　変更となりました。</t>
    <phoneticPr fontId="5"/>
  </si>
  <si>
    <t>(注) 人口密度の計については改訂後の面積，地区別については改訂前の面積によるものです。</t>
    <rPh sb="1" eb="2">
      <t>チュウ</t>
    </rPh>
    <rPh sb="4" eb="6">
      <t>ジンコウ</t>
    </rPh>
    <rPh sb="6" eb="8">
      <t>ミツド</t>
    </rPh>
    <rPh sb="9" eb="10">
      <t>ケイ</t>
    </rPh>
    <rPh sb="15" eb="17">
      <t>カイテイ</t>
    </rPh>
    <rPh sb="17" eb="18">
      <t>ゴ</t>
    </rPh>
    <rPh sb="19" eb="21">
      <t>メンセキ</t>
    </rPh>
    <rPh sb="22" eb="24">
      <t>チク</t>
    </rPh>
    <rPh sb="24" eb="25">
      <t>ベツ</t>
    </rPh>
    <rPh sb="30" eb="32">
      <t>カイテイ</t>
    </rPh>
    <rPh sb="32" eb="33">
      <t>マエ</t>
    </rPh>
    <rPh sb="34" eb="36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</si>
</sst>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"/>
    <numFmt numFmtId="178" formatCode="0_ ;[Red]\-0\ "/>
    <numFmt numFmtId="179" formatCode="\X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7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2" fillId="0" borderId="0" xfId="2" applyFont="1" applyBorder="1"/>
    <xf numFmtId="38" fontId="12" fillId="0" borderId="6" xfId="2" quotePrefix="1" applyFont="1" applyBorder="1" applyAlignment="1">
      <alignment horizontal="right"/>
    </xf>
    <xf numFmtId="38" fontId="12" fillId="0" borderId="0" xfId="2" applyFont="1" applyBorder="1" applyAlignment="1">
      <alignment horizontal="right"/>
    </xf>
    <xf numFmtId="38" fontId="12" fillId="0" borderId="1" xfId="2" applyFont="1" applyBorder="1" applyAlignment="1">
      <alignment horizontal="right"/>
    </xf>
    <xf numFmtId="38" fontId="18" fillId="0" borderId="20" xfId="2" applyFont="1" applyFill="1" applyBorder="1" applyAlignment="1">
      <alignment vertical="center"/>
    </xf>
    <xf numFmtId="38" fontId="18" fillId="0" borderId="20" xfId="2" applyFont="1" applyBorder="1" applyAlignment="1">
      <alignment vertical="center"/>
    </xf>
    <xf numFmtId="176" fontId="5" fillId="0" borderId="20" xfId="1" applyNumberFormat="1" applyFont="1" applyBorder="1" applyAlignment="1">
      <alignment vertical="center"/>
    </xf>
    <xf numFmtId="177" fontId="5" fillId="0" borderId="20" xfId="2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 wrapText="1"/>
    </xf>
    <xf numFmtId="37" fontId="16" fillId="0" borderId="20" xfId="2" applyNumberFormat="1" applyFont="1" applyBorder="1" applyAlignment="1">
      <alignment vertical="center"/>
    </xf>
    <xf numFmtId="0" fontId="1" fillId="0" borderId="0" xfId="0" applyFont="1" applyFill="1"/>
    <xf numFmtId="38" fontId="4" fillId="0" borderId="22" xfId="2" applyFont="1" applyBorder="1" applyAlignment="1">
      <alignment vertical="center"/>
    </xf>
    <xf numFmtId="38" fontId="5" fillId="0" borderId="20" xfId="2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178" fontId="16" fillId="0" borderId="20" xfId="0" applyNumberFormat="1" applyFont="1" applyBorder="1" applyAlignment="1">
      <alignment vertical="center"/>
    </xf>
    <xf numFmtId="178" fontId="16" fillId="0" borderId="20" xfId="2" applyNumberFormat="1" applyFont="1" applyBorder="1" applyAlignment="1">
      <alignment vertical="center"/>
    </xf>
    <xf numFmtId="179" fontId="9" fillId="0" borderId="20" xfId="3" applyNumberFormat="1" applyFont="1" applyFill="1" applyBorder="1" applyAlignment="1">
      <alignment horizontal="right" vertical="center"/>
    </xf>
    <xf numFmtId="179" fontId="9" fillId="0" borderId="20" xfId="3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22" xfId="3" applyNumberFormat="1" applyFont="1" applyBorder="1" applyAlignment="1">
      <alignment vertical="center"/>
    </xf>
    <xf numFmtId="3" fontId="9" fillId="0" borderId="9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2" xfId="3" applyNumberFormat="1" applyFont="1" applyBorder="1" applyAlignment="1">
      <alignment horizontal="right" vertical="center"/>
    </xf>
    <xf numFmtId="3" fontId="9" fillId="0" borderId="9" xfId="3" applyNumberFormat="1" applyFont="1" applyBorder="1" applyAlignment="1">
      <alignment horizontal="right" vertical="center"/>
    </xf>
    <xf numFmtId="0" fontId="4" fillId="0" borderId="0" xfId="3" quotePrefix="1" applyFont="1" applyBorder="1" applyAlignment="1">
      <alignment horizontal="left" vertical="center" wrapText="1"/>
    </xf>
    <xf numFmtId="0" fontId="7" fillId="0" borderId="0" xfId="0" applyFont="1" applyFill="1" applyAlignment="1">
      <alignment horizontal="left" vertical="top" wrapText="1" indent="1"/>
    </xf>
    <xf numFmtId="0" fontId="7" fillId="0" borderId="0" xfId="0" applyFont="1" applyFill="1" applyAlignment="1">
      <alignment horizontal="left" vertical="top" indent="1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4174589404092"/>
          <c:y val="5.9496567505720827E-2"/>
          <c:w val="0.78349172200854855"/>
          <c:h val="0.80320366132723109"/>
        </c:manualLayout>
      </c:layout>
      <c:lineChart>
        <c:grouping val="standard"/>
        <c:varyColors val="0"/>
        <c:ser>
          <c:idx val="0"/>
          <c:order val="0"/>
          <c:tx>
            <c:v>人口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90971</c:v>
              </c:pt>
              <c:pt idx="1">
                <c:v>96878</c:v>
              </c:pt>
              <c:pt idx="2">
                <c:v>109101</c:v>
              </c:pt>
              <c:pt idx="3">
                <c:v>124601</c:v>
              </c:pt>
              <c:pt idx="4">
                <c:v>175183</c:v>
              </c:pt>
              <c:pt idx="5">
                <c:v>228978</c:v>
              </c:pt>
              <c:pt idx="6">
                <c:v>265975</c:v>
              </c:pt>
              <c:pt idx="7">
                <c:v>300248</c:v>
              </c:pt>
              <c:pt idx="8">
                <c:v>328387</c:v>
              </c:pt>
              <c:pt idx="9">
                <c:v>350330</c:v>
              </c:pt>
              <c:pt idx="10">
                <c:v>368651</c:v>
              </c:pt>
              <c:pt idx="11">
                <c:v>379185</c:v>
              </c:pt>
              <c:pt idx="12">
                <c:v>396014</c:v>
              </c:pt>
              <c:pt idx="13">
                <c:v>409657</c:v>
              </c:pt>
              <c:pt idx="14">
                <c:v>423894</c:v>
              </c:pt>
            </c:numLit>
          </c:val>
          <c:smooth val="0"/>
        </c:ser>
        <c:ser>
          <c:idx val="1"/>
          <c:order val="1"/>
          <c:tx>
            <c:v>世帯数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Lit>
              <c:formatCode>General</c:formatCode>
              <c:ptCount val="15"/>
              <c:pt idx="0">
                <c:v>47</c:v>
              </c:pt>
              <c:pt idx="1">
                <c:v>50</c:v>
              </c:pt>
              <c:pt idx="2">
                <c:v>55</c:v>
              </c:pt>
              <c:pt idx="3">
                <c:v>60</c:v>
              </c:pt>
              <c:pt idx="4">
                <c:v>65</c:v>
              </c:pt>
              <c:pt idx="5">
                <c:v>70</c:v>
              </c:pt>
              <c:pt idx="6">
                <c:v>75</c:v>
              </c:pt>
              <c:pt idx="7">
                <c:v>80</c:v>
              </c:pt>
              <c:pt idx="8">
                <c:v>85</c:v>
              </c:pt>
              <c:pt idx="9">
                <c:v>90</c:v>
              </c:pt>
              <c:pt idx="10">
                <c:v>95</c:v>
              </c:pt>
              <c:pt idx="11">
                <c:v>2000</c:v>
              </c:pt>
              <c:pt idx="12">
                <c:v>2005</c:v>
              </c:pt>
              <c:pt idx="13">
                <c:v>2010</c:v>
              </c:pt>
              <c:pt idx="14">
                <c:v>15</c:v>
              </c:pt>
            </c:numLit>
          </c:cat>
          <c:val>
            <c:numLit>
              <c:formatCode>General</c:formatCode>
              <c:ptCount val="15"/>
              <c:pt idx="0">
                <c:v>17000</c:v>
              </c:pt>
              <c:pt idx="1">
                <c:v>19800</c:v>
              </c:pt>
              <c:pt idx="2">
                <c:v>22694</c:v>
              </c:pt>
              <c:pt idx="3">
                <c:v>28089</c:v>
              </c:pt>
              <c:pt idx="4">
                <c:v>43908</c:v>
              </c:pt>
              <c:pt idx="5">
                <c:v>62169</c:v>
              </c:pt>
              <c:pt idx="6">
                <c:v>77281</c:v>
              </c:pt>
              <c:pt idx="7">
                <c:v>96757</c:v>
              </c:pt>
              <c:pt idx="8">
                <c:v>108775</c:v>
              </c:pt>
              <c:pt idx="9">
                <c:v>124261</c:v>
              </c:pt>
              <c:pt idx="10">
                <c:v>137993</c:v>
              </c:pt>
              <c:pt idx="11">
                <c:v>148455</c:v>
              </c:pt>
              <c:pt idx="12">
                <c:v>161232</c:v>
              </c:pt>
              <c:pt idx="13">
                <c:v>171981</c:v>
              </c:pt>
              <c:pt idx="14">
                <c:v>180170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879488"/>
        <c:axId val="221201536"/>
      </c:lineChart>
      <c:catAx>
        <c:axId val="220879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1339704999662585"/>
              <c:y val="0.89016018306636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12015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20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千人／千世帯</a:t>
                </a:r>
              </a:p>
            </c:rich>
          </c:tx>
          <c:layout>
            <c:manualLayout>
              <c:xMode val="edge"/>
              <c:yMode val="edge"/>
              <c:x val="9.336941813261164E-2"/>
              <c:y val="1.1441647597254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22087948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27077806072616"/>
          <c:y val="0.19450800915331809"/>
          <c:w val="0.11907997968454212"/>
          <c:h val="9.38215102974828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400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4341233622848"/>
          <c:y val="0.10358461459727004"/>
          <c:w val="0.63694399578688088"/>
          <c:h val="0.81680140957310698"/>
        </c:manualLayout>
      </c:layout>
      <c:lineChart>
        <c:grouping val="standard"/>
        <c:varyColors val="0"/>
        <c:ser>
          <c:idx val="5"/>
          <c:order val="0"/>
          <c:tx>
            <c:strRef>
              <c:f>グラフ月別人口推移!$A$22</c:f>
              <c:strCache>
                <c:ptCount val="1"/>
                <c:pt idx="0">
                  <c:v>2019年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グラフ月別人口推移!$B$22:$M$22</c:f>
              <c:numCache>
                <c:formatCode>General</c:formatCode>
                <c:ptCount val="12"/>
                <c:pt idx="0">
                  <c:v>432095</c:v>
                </c:pt>
                <c:pt idx="1">
                  <c:v>432053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marker>
            <c:symbol val="circl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marker>
            <c:symbol val="diamond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marker>
            <c:symbol val="square"/>
            <c:size val="7"/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09664"/>
        <c:axId val="221411200"/>
      </c:lineChart>
      <c:catAx>
        <c:axId val="22140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ＪＳ明朝"/>
                <a:ea typeface="ＪＳ明朝"/>
                <a:cs typeface="ＪＳ明朝"/>
              </a:defRPr>
            </a:pPr>
            <a:endParaRPr lang="ja-JP"/>
          </a:p>
        </c:txPr>
        <c:crossAx val="221411200"/>
        <c:crossesAt val="370000"/>
        <c:auto val="1"/>
        <c:lblAlgn val="ctr"/>
        <c:lblOffset val="100"/>
        <c:noMultiLvlLbl val="0"/>
      </c:catAx>
      <c:valAx>
        <c:axId val="221411200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ＪＳ明朝"/>
                    <a:ea typeface="ＪＳ明朝"/>
                    <a:cs typeface="ＪＳ明朝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28664649402901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409664"/>
        <c:crosses val="autoZero"/>
        <c:crossBetween val="between"/>
        <c:majorUnit val="5000"/>
        <c:minorUnit val="1000"/>
      </c:valAx>
    </c:plotArea>
    <c:legend>
      <c:legendPos val="r"/>
      <c:layout>
        <c:manualLayout>
          <c:xMode val="edge"/>
          <c:yMode val="edge"/>
          <c:x val="0.82134135672065378"/>
          <c:y val="8.4833004382596278E-2"/>
          <c:w val="0.16305732484076432"/>
          <c:h val="0.590731290553490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1711572381047"/>
          <c:y val="8.2474503579063232E-2"/>
          <c:w val="0.62923793907857506"/>
          <c:h val="0.70541403973987793"/>
        </c:manualLayout>
      </c:layout>
      <c:lineChart>
        <c:grouping val="standard"/>
        <c:varyColors val="0"/>
        <c:ser>
          <c:idx val="0"/>
          <c:order val="0"/>
          <c:tx>
            <c:strRef>
              <c:f>グラフ月別人口推移!$A$21</c:f>
              <c:strCache>
                <c:ptCount val="1"/>
                <c:pt idx="0">
                  <c:v>2018年</c:v>
                </c:pt>
              </c:strCache>
            </c:strRef>
          </c:tx>
          <c:val>
            <c:numRef>
              <c:f>グラフ月別人口推移!$B$21:$M$21</c:f>
              <c:numCache>
                <c:formatCode>General</c:formatCode>
                <c:ptCount val="12"/>
                <c:pt idx="0">
                  <c:v>429249</c:v>
                </c:pt>
                <c:pt idx="1">
                  <c:v>429205</c:v>
                </c:pt>
                <c:pt idx="2">
                  <c:v>429047</c:v>
                </c:pt>
                <c:pt idx="3">
                  <c:v>429317</c:v>
                </c:pt>
                <c:pt idx="4">
                  <c:v>430076</c:v>
                </c:pt>
                <c:pt idx="5">
                  <c:v>430349</c:v>
                </c:pt>
                <c:pt idx="6">
                  <c:v>430485</c:v>
                </c:pt>
                <c:pt idx="7">
                  <c:v>430707</c:v>
                </c:pt>
                <c:pt idx="8">
                  <c:v>430884</c:v>
                </c:pt>
                <c:pt idx="9">
                  <c:v>431286</c:v>
                </c:pt>
                <c:pt idx="10">
                  <c:v>431646</c:v>
                </c:pt>
                <c:pt idx="11">
                  <c:v>431752</c:v>
                </c:pt>
              </c:numCache>
            </c:numRef>
          </c:val>
          <c:smooth val="0"/>
        </c:ser>
        <c:ser>
          <c:idx val="10"/>
          <c:order val="1"/>
          <c:tx>
            <c:strRef>
              <c:f>グラフ月別人口推移!$A$20</c:f>
              <c:strCache>
                <c:ptCount val="1"/>
                <c:pt idx="0">
                  <c:v>2017年</c:v>
                </c:pt>
              </c:strCache>
            </c:strRef>
          </c:tx>
          <c:val>
            <c:numRef>
              <c:f>グラフ月別人口推移!$B$20:$M$20</c:f>
              <c:numCache>
                <c:formatCode>General</c:formatCode>
                <c:ptCount val="12"/>
                <c:pt idx="0">
                  <c:v>427199</c:v>
                </c:pt>
                <c:pt idx="1">
                  <c:v>427248</c:v>
                </c:pt>
                <c:pt idx="2">
                  <c:v>427268</c:v>
                </c:pt>
                <c:pt idx="3">
                  <c:v>427501</c:v>
                </c:pt>
                <c:pt idx="4">
                  <c:v>428238</c:v>
                </c:pt>
                <c:pt idx="5">
                  <c:v>428374</c:v>
                </c:pt>
                <c:pt idx="6">
                  <c:v>428484</c:v>
                </c:pt>
                <c:pt idx="7">
                  <c:v>428661</c:v>
                </c:pt>
                <c:pt idx="8">
                  <c:v>428788</c:v>
                </c:pt>
                <c:pt idx="9">
                  <c:v>428837</c:v>
                </c:pt>
                <c:pt idx="10">
                  <c:v>429093</c:v>
                </c:pt>
                <c:pt idx="11">
                  <c:v>429202</c:v>
                </c:pt>
              </c:numCache>
            </c:numRef>
          </c:val>
          <c:smooth val="0"/>
        </c:ser>
        <c:ser>
          <c:idx val="9"/>
          <c:order val="2"/>
          <c:tx>
            <c:strRef>
              <c:f>グラフ月別人口推移!$A$19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グラフ月別人口推移!$B$19:$M$19</c:f>
              <c:numCache>
                <c:formatCode>General</c:formatCode>
                <c:ptCount val="12"/>
                <c:pt idx="0">
                  <c:v>424533</c:v>
                </c:pt>
                <c:pt idx="1">
                  <c:v>424746</c:v>
                </c:pt>
                <c:pt idx="2">
                  <c:v>424744</c:v>
                </c:pt>
                <c:pt idx="3">
                  <c:v>425105</c:v>
                </c:pt>
                <c:pt idx="4">
                  <c:v>425805</c:v>
                </c:pt>
                <c:pt idx="5">
                  <c:v>425953</c:v>
                </c:pt>
                <c:pt idx="6">
                  <c:v>426193</c:v>
                </c:pt>
                <c:pt idx="7">
                  <c:v>426273</c:v>
                </c:pt>
                <c:pt idx="8">
                  <c:v>426461</c:v>
                </c:pt>
                <c:pt idx="9">
                  <c:v>426678</c:v>
                </c:pt>
                <c:pt idx="10">
                  <c:v>426999</c:v>
                </c:pt>
                <c:pt idx="11">
                  <c:v>427044</c:v>
                </c:pt>
              </c:numCache>
            </c:numRef>
          </c:val>
          <c:smooth val="0"/>
        </c:ser>
        <c:ser>
          <c:idx val="8"/>
          <c:order val="3"/>
          <c:tx>
            <c:strRef>
              <c:f>グラフ月別人口推移!$A$18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グラフ月別人口推移!$B$18:$M$18</c:f>
              <c:numCache>
                <c:formatCode>General</c:formatCode>
                <c:ptCount val="12"/>
                <c:pt idx="0">
                  <c:v>420343</c:v>
                </c:pt>
                <c:pt idx="1">
                  <c:v>420254</c:v>
                </c:pt>
                <c:pt idx="2">
                  <c:v>420294</c:v>
                </c:pt>
                <c:pt idx="3">
                  <c:v>420619</c:v>
                </c:pt>
                <c:pt idx="4">
                  <c:v>421604</c:v>
                </c:pt>
                <c:pt idx="5">
                  <c:v>421818</c:v>
                </c:pt>
                <c:pt idx="6">
                  <c:v>421907</c:v>
                </c:pt>
                <c:pt idx="7">
                  <c:v>422062</c:v>
                </c:pt>
                <c:pt idx="8">
                  <c:v>422305</c:v>
                </c:pt>
                <c:pt idx="9">
                  <c:v>423894</c:v>
                </c:pt>
                <c:pt idx="10">
                  <c:v>424069</c:v>
                </c:pt>
                <c:pt idx="11">
                  <c:v>424329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グラフ月別人口推移!$A$17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グラフ月別人口推移!$B$17:$M$17</c:f>
              <c:numCache>
                <c:formatCode>General</c:formatCode>
                <c:ptCount val="12"/>
                <c:pt idx="0">
                  <c:v>418417</c:v>
                </c:pt>
                <c:pt idx="1">
                  <c:v>418302</c:v>
                </c:pt>
                <c:pt idx="2">
                  <c:v>418127</c:v>
                </c:pt>
                <c:pt idx="3">
                  <c:v>418308</c:v>
                </c:pt>
                <c:pt idx="4">
                  <c:v>419060</c:v>
                </c:pt>
                <c:pt idx="5">
                  <c:v>419193</c:v>
                </c:pt>
                <c:pt idx="6">
                  <c:v>419260</c:v>
                </c:pt>
                <c:pt idx="7">
                  <c:v>419601</c:v>
                </c:pt>
                <c:pt idx="8">
                  <c:v>419703</c:v>
                </c:pt>
                <c:pt idx="9">
                  <c:v>419916</c:v>
                </c:pt>
                <c:pt idx="10">
                  <c:v>420226</c:v>
                </c:pt>
                <c:pt idx="11">
                  <c:v>420180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グラフ月別人口推移!$A$16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グラフ月別人口推移!$B$16:$M$16</c:f>
              <c:numCache>
                <c:formatCode>General</c:formatCode>
                <c:ptCount val="12"/>
                <c:pt idx="0">
                  <c:v>416832</c:v>
                </c:pt>
                <c:pt idx="1">
                  <c:v>416784</c:v>
                </c:pt>
                <c:pt idx="2">
                  <c:v>416611</c:v>
                </c:pt>
                <c:pt idx="3">
                  <c:v>417070</c:v>
                </c:pt>
                <c:pt idx="4">
                  <c:v>417993</c:v>
                </c:pt>
                <c:pt idx="5">
                  <c:v>418127</c:v>
                </c:pt>
                <c:pt idx="6">
                  <c:v>418143</c:v>
                </c:pt>
                <c:pt idx="7">
                  <c:v>418061</c:v>
                </c:pt>
                <c:pt idx="8">
                  <c:v>418215</c:v>
                </c:pt>
                <c:pt idx="9">
                  <c:v>418269</c:v>
                </c:pt>
                <c:pt idx="10">
                  <c:v>418255</c:v>
                </c:pt>
                <c:pt idx="11">
                  <c:v>418267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グラフ月別人口推移!$A$15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グラフ月別人口推移!$B$15:$M$15</c:f>
              <c:numCache>
                <c:formatCode>General</c:formatCode>
                <c:ptCount val="12"/>
                <c:pt idx="0">
                  <c:v>414530</c:v>
                </c:pt>
                <c:pt idx="1">
                  <c:v>414647</c:v>
                </c:pt>
                <c:pt idx="2">
                  <c:v>414722</c:v>
                </c:pt>
                <c:pt idx="3">
                  <c:v>415211</c:v>
                </c:pt>
                <c:pt idx="4">
                  <c:v>416113</c:v>
                </c:pt>
                <c:pt idx="5">
                  <c:v>416418</c:v>
                </c:pt>
                <c:pt idx="6">
                  <c:v>416599</c:v>
                </c:pt>
                <c:pt idx="7">
                  <c:v>416763</c:v>
                </c:pt>
                <c:pt idx="8">
                  <c:v>416824</c:v>
                </c:pt>
                <c:pt idx="9">
                  <c:v>416756</c:v>
                </c:pt>
                <c:pt idx="10">
                  <c:v>416847</c:v>
                </c:pt>
                <c:pt idx="11">
                  <c:v>416867</c:v>
                </c:pt>
              </c:numCache>
            </c:numRef>
          </c:val>
          <c:smooth val="0"/>
        </c:ser>
        <c:ser>
          <c:idx val="4"/>
          <c:order val="7"/>
          <c:tx>
            <c:strRef>
              <c:f>グラフ月別人口推移!$A$14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グラフ月別人口推移!$B$14:$M$14</c:f>
              <c:numCache>
                <c:formatCode>General</c:formatCode>
                <c:ptCount val="12"/>
                <c:pt idx="0">
                  <c:v>410427</c:v>
                </c:pt>
                <c:pt idx="1">
                  <c:v>410532</c:v>
                </c:pt>
                <c:pt idx="2">
                  <c:v>410615</c:v>
                </c:pt>
                <c:pt idx="3">
                  <c:v>411255</c:v>
                </c:pt>
                <c:pt idx="4">
                  <c:v>412364</c:v>
                </c:pt>
                <c:pt idx="5">
                  <c:v>412752</c:v>
                </c:pt>
                <c:pt idx="6">
                  <c:v>412922</c:v>
                </c:pt>
                <c:pt idx="7">
                  <c:v>413161</c:v>
                </c:pt>
                <c:pt idx="8">
                  <c:v>413608</c:v>
                </c:pt>
                <c:pt idx="9">
                  <c:v>413826</c:v>
                </c:pt>
                <c:pt idx="10">
                  <c:v>414162</c:v>
                </c:pt>
                <c:pt idx="11">
                  <c:v>414327</c:v>
                </c:pt>
              </c:numCache>
            </c:numRef>
          </c:val>
          <c:smooth val="0"/>
        </c:ser>
        <c:ser>
          <c:idx val="3"/>
          <c:order val="8"/>
          <c:tx>
            <c:strRef>
              <c:f>グラフ月別人口推移!$A$13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グラフ月別人口推移!$B$13:$M$13</c:f>
              <c:numCache>
                <c:formatCode>General</c:formatCode>
                <c:ptCount val="12"/>
                <c:pt idx="0">
                  <c:v>407766</c:v>
                </c:pt>
                <c:pt idx="1">
                  <c:v>407731</c:v>
                </c:pt>
                <c:pt idx="2">
                  <c:v>407665</c:v>
                </c:pt>
                <c:pt idx="3">
                  <c:v>408161</c:v>
                </c:pt>
                <c:pt idx="4">
                  <c:v>409227</c:v>
                </c:pt>
                <c:pt idx="5">
                  <c:v>409527</c:v>
                </c:pt>
                <c:pt idx="6">
                  <c:v>409737</c:v>
                </c:pt>
                <c:pt idx="7">
                  <c:v>410026</c:v>
                </c:pt>
                <c:pt idx="8">
                  <c:v>410341</c:v>
                </c:pt>
                <c:pt idx="9">
                  <c:v>409657</c:v>
                </c:pt>
                <c:pt idx="10">
                  <c:v>409911</c:v>
                </c:pt>
                <c:pt idx="11">
                  <c:v>410181</c:v>
                </c:pt>
              </c:numCache>
            </c:numRef>
          </c:val>
          <c:smooth val="0"/>
        </c:ser>
        <c:ser>
          <c:idx val="2"/>
          <c:order val="9"/>
          <c:tx>
            <c:strRef>
              <c:f>グラフ月別人口推移!$A$12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グラフ月別人口推移!$B$1:$M$1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グラフ月別人口推移!$B$12:$M$12</c:f>
              <c:numCache>
                <c:formatCode>General</c:formatCode>
                <c:ptCount val="12"/>
                <c:pt idx="0">
                  <c:v>405705</c:v>
                </c:pt>
                <c:pt idx="1">
                  <c:v>405672</c:v>
                </c:pt>
                <c:pt idx="2">
                  <c:v>405565</c:v>
                </c:pt>
                <c:pt idx="3">
                  <c:v>405939</c:v>
                </c:pt>
                <c:pt idx="4">
                  <c:v>406768</c:v>
                </c:pt>
                <c:pt idx="5">
                  <c:v>406966</c:v>
                </c:pt>
                <c:pt idx="6">
                  <c:v>406999</c:v>
                </c:pt>
                <c:pt idx="7">
                  <c:v>407009</c:v>
                </c:pt>
                <c:pt idx="8">
                  <c:v>407142</c:v>
                </c:pt>
                <c:pt idx="9">
                  <c:v>407287</c:v>
                </c:pt>
                <c:pt idx="10">
                  <c:v>407452</c:v>
                </c:pt>
                <c:pt idx="11">
                  <c:v>407430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522240"/>
        <c:axId val="230532608"/>
      </c:lineChart>
      <c:catAx>
        <c:axId val="23052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532608"/>
        <c:crossesAt val="370000"/>
        <c:auto val="1"/>
        <c:lblAlgn val="ctr"/>
        <c:lblOffset val="100"/>
        <c:tickLblSkip val="1"/>
        <c:tickMarkSkip val="1"/>
        <c:noMultiLvlLbl val="0"/>
      </c:catAx>
      <c:valAx>
        <c:axId val="230532608"/>
        <c:scaling>
          <c:orientation val="minMax"/>
          <c:max val="435000"/>
          <c:min val="40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千人</a:t>
                </a:r>
              </a:p>
            </c:rich>
          </c:tx>
          <c:layout>
            <c:manualLayout>
              <c:xMode val="edge"/>
              <c:yMode val="edge"/>
              <c:x val="0.15889852751456915"/>
              <c:y val="1.718213058419244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0522240"/>
        <c:crosses val="autoZero"/>
        <c:crossBetween val="between"/>
        <c:majorUnit val="5000"/>
        <c:minorUnit val="1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56021175319182"/>
          <c:y val="9.2783865934283991E-2"/>
          <c:w val="0.16271186440677965"/>
          <c:h val="0.62172645086030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31</xdr:row>
      <xdr:rowOff>85725</xdr:rowOff>
    </xdr:from>
    <xdr:to>
      <xdr:col>9</xdr:col>
      <xdr:colOff>295275</xdr:colOff>
      <xdr:row>55</xdr:row>
      <xdr:rowOff>133350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58</xdr:row>
      <xdr:rowOff>0</xdr:rowOff>
    </xdr:from>
    <xdr:to>
      <xdr:col>9</xdr:col>
      <xdr:colOff>285750</xdr:colOff>
      <xdr:row>82</xdr:row>
      <xdr:rowOff>19051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22</xdr:row>
      <xdr:rowOff>76200</xdr:rowOff>
    </xdr:from>
    <xdr:to>
      <xdr:col>9</xdr:col>
      <xdr:colOff>485775</xdr:colOff>
      <xdr:row>40</xdr:row>
      <xdr:rowOff>95250</xdr:rowOff>
    </xdr:to>
    <xdr:graphicFrame macro="">
      <xdr:nvGraphicFramePr>
        <xdr:cNvPr id="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58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24" t="s">
        <v>273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3.5" customHeight="1">
      <c r="A2" s="125" t="s">
        <v>2</v>
      </c>
      <c r="B2" s="125" t="s">
        <v>3</v>
      </c>
      <c r="C2" s="128" t="s">
        <v>0</v>
      </c>
      <c r="D2" s="129"/>
      <c r="E2" s="130"/>
      <c r="F2" s="128" t="s">
        <v>272</v>
      </c>
      <c r="G2" s="129"/>
      <c r="H2" s="130"/>
      <c r="I2" s="33" t="s">
        <v>1</v>
      </c>
      <c r="J2" s="33" t="s">
        <v>0</v>
      </c>
    </row>
    <row r="3" spans="1:10" ht="13.5" customHeight="1">
      <c r="A3" s="126"/>
      <c r="B3" s="126"/>
      <c r="C3" s="131"/>
      <c r="D3" s="132"/>
      <c r="E3" s="133"/>
      <c r="F3" s="131"/>
      <c r="G3" s="132"/>
      <c r="H3" s="133"/>
      <c r="I3" s="34" t="s">
        <v>4</v>
      </c>
      <c r="J3" s="37" t="s">
        <v>5</v>
      </c>
    </row>
    <row r="4" spans="1:10" ht="13.5" customHeight="1">
      <c r="A4" s="127"/>
      <c r="B4" s="126"/>
      <c r="C4" s="97" t="s">
        <v>6</v>
      </c>
      <c r="D4" s="97" t="s">
        <v>7</v>
      </c>
      <c r="E4" s="97" t="s">
        <v>8</v>
      </c>
      <c r="F4" s="31" t="s">
        <v>9</v>
      </c>
      <c r="G4" s="31" t="s">
        <v>10</v>
      </c>
      <c r="H4" s="31" t="s">
        <v>11</v>
      </c>
      <c r="I4" s="35" t="s">
        <v>12</v>
      </c>
      <c r="J4" s="38" t="s">
        <v>13</v>
      </c>
    </row>
    <row r="5" spans="1:10" ht="17.25" customHeight="1">
      <c r="A5" s="102">
        <v>7580</v>
      </c>
      <c r="B5" s="29">
        <v>6072</v>
      </c>
      <c r="C5" s="29">
        <f>D5+E5</f>
        <v>35057</v>
      </c>
      <c r="D5" s="29">
        <v>17563</v>
      </c>
      <c r="E5" s="29">
        <v>17494</v>
      </c>
      <c r="F5" s="30" t="s">
        <v>290</v>
      </c>
      <c r="G5" s="30" t="s">
        <v>290</v>
      </c>
      <c r="H5" s="30" t="s">
        <v>290</v>
      </c>
      <c r="I5" s="36">
        <f>C5/B5</f>
        <v>5.7735507246376816</v>
      </c>
      <c r="J5" s="29">
        <v>503.90973120597965</v>
      </c>
    </row>
    <row r="6" spans="1:10" ht="17.25" customHeight="1">
      <c r="A6" s="102">
        <v>9406</v>
      </c>
      <c r="B6" s="29">
        <v>7332</v>
      </c>
      <c r="C6" s="29">
        <f t="shared" ref="C6:C9" si="0">D6+E6</f>
        <v>40183</v>
      </c>
      <c r="D6" s="29">
        <v>20257</v>
      </c>
      <c r="E6" s="29">
        <v>19926</v>
      </c>
      <c r="F6" s="29">
        <f>B6-B5</f>
        <v>1260</v>
      </c>
      <c r="G6" s="29">
        <f>C6-C5</f>
        <v>5126</v>
      </c>
      <c r="H6" s="32">
        <f>G6/C5</f>
        <v>0.14621901474741136</v>
      </c>
      <c r="I6" s="36">
        <f t="shared" ref="I6:I9" si="1">C6/B6</f>
        <v>5.4804964539007095</v>
      </c>
      <c r="J6" s="29">
        <v>577.59091562455092</v>
      </c>
    </row>
    <row r="7" spans="1:10" ht="17.25" customHeight="1">
      <c r="A7" s="102">
        <v>11232</v>
      </c>
      <c r="B7" s="29">
        <v>8025</v>
      </c>
      <c r="C7" s="29">
        <f t="shared" si="0"/>
        <v>45133</v>
      </c>
      <c r="D7" s="29">
        <v>22650</v>
      </c>
      <c r="E7" s="29">
        <v>22483</v>
      </c>
      <c r="F7" s="29">
        <f t="shared" ref="F7:F9" si="2">B7-B6</f>
        <v>693</v>
      </c>
      <c r="G7" s="29">
        <f t="shared" ref="G7:G23" si="3">C7-C6</f>
        <v>4950</v>
      </c>
      <c r="H7" s="32">
        <f t="shared" ref="H7:H23" si="4">G7/C6</f>
        <v>0.12318642211880645</v>
      </c>
      <c r="I7" s="36">
        <f t="shared" si="1"/>
        <v>5.6240498442367599</v>
      </c>
      <c r="J7" s="29">
        <v>648.74227396866468</v>
      </c>
    </row>
    <row r="8" spans="1:10" ht="17.25" customHeight="1">
      <c r="A8" s="102">
        <v>13058</v>
      </c>
      <c r="B8" s="29">
        <v>9186</v>
      </c>
      <c r="C8" s="29">
        <f t="shared" si="0"/>
        <v>50798</v>
      </c>
      <c r="D8" s="29">
        <v>25141</v>
      </c>
      <c r="E8" s="29">
        <v>25657</v>
      </c>
      <c r="F8" s="29">
        <f t="shared" si="2"/>
        <v>1161</v>
      </c>
      <c r="G8" s="29">
        <f t="shared" si="3"/>
        <v>5665</v>
      </c>
      <c r="H8" s="32">
        <f t="shared" si="4"/>
        <v>0.12551791372166707</v>
      </c>
      <c r="I8" s="36">
        <f t="shared" si="1"/>
        <v>5.5299368604397996</v>
      </c>
      <c r="J8" s="29">
        <v>730.17105074026165</v>
      </c>
    </row>
    <row r="9" spans="1:10" ht="17.25" customHeight="1">
      <c r="A9" s="102">
        <v>14885</v>
      </c>
      <c r="B9" s="29">
        <v>11126</v>
      </c>
      <c r="C9" s="29">
        <f t="shared" si="0"/>
        <v>59277</v>
      </c>
      <c r="D9" s="29">
        <v>29500</v>
      </c>
      <c r="E9" s="29">
        <v>29777</v>
      </c>
      <c r="F9" s="29">
        <f t="shared" si="2"/>
        <v>1940</v>
      </c>
      <c r="G9" s="29">
        <f t="shared" si="3"/>
        <v>8479</v>
      </c>
      <c r="H9" s="32">
        <f t="shared" si="4"/>
        <v>0.16691602031576047</v>
      </c>
      <c r="I9" s="36">
        <f t="shared" si="1"/>
        <v>5.327790760381089</v>
      </c>
      <c r="J9" s="29">
        <v>852.04829667960337</v>
      </c>
    </row>
    <row r="10" spans="1:10" ht="17.25" customHeight="1">
      <c r="A10" s="102">
        <v>17441</v>
      </c>
      <c r="B10" s="30" t="s">
        <v>291</v>
      </c>
      <c r="C10" s="29">
        <v>90971</v>
      </c>
      <c r="D10" s="30" t="s">
        <v>291</v>
      </c>
      <c r="E10" s="30" t="s">
        <v>291</v>
      </c>
      <c r="F10" s="30" t="s">
        <v>291</v>
      </c>
      <c r="G10" s="29">
        <f t="shared" si="3"/>
        <v>31694</v>
      </c>
      <c r="H10" s="32">
        <f t="shared" si="4"/>
        <v>0.53467618131821781</v>
      </c>
      <c r="I10" s="30" t="s">
        <v>291</v>
      </c>
      <c r="J10" s="29">
        <v>1307.6182262469456</v>
      </c>
    </row>
    <row r="11" spans="1:10" ht="17.25" customHeight="1">
      <c r="A11" s="102">
        <v>18537</v>
      </c>
      <c r="B11" s="29">
        <v>19800</v>
      </c>
      <c r="C11" s="29">
        <f>D11+E11</f>
        <v>96878</v>
      </c>
      <c r="D11" s="29">
        <v>47704</v>
      </c>
      <c r="E11" s="29">
        <v>49174</v>
      </c>
      <c r="F11" s="30" t="s">
        <v>291</v>
      </c>
      <c r="G11" s="29">
        <f t="shared" si="3"/>
        <v>5907</v>
      </c>
      <c r="H11" s="32">
        <f t="shared" si="4"/>
        <v>6.4932780776291346E-2</v>
      </c>
      <c r="I11" s="36">
        <f>C11/B11</f>
        <v>4.8928282828282832</v>
      </c>
      <c r="J11" s="29">
        <v>1392.5255138709215</v>
      </c>
    </row>
    <row r="12" spans="1:10" ht="17.25" customHeight="1">
      <c r="A12" s="102">
        <v>20363</v>
      </c>
      <c r="B12" s="29">
        <v>22694</v>
      </c>
      <c r="C12" s="29">
        <f t="shared" ref="C12:C24" si="5">D12+E12</f>
        <v>109101</v>
      </c>
      <c r="D12" s="29">
        <v>53567</v>
      </c>
      <c r="E12" s="29">
        <v>55534</v>
      </c>
      <c r="F12" s="29">
        <f>B12-B11</f>
        <v>2894</v>
      </c>
      <c r="G12" s="29">
        <f t="shared" si="3"/>
        <v>12223</v>
      </c>
      <c r="H12" s="32">
        <f t="shared" si="4"/>
        <v>0.1261689960568963</v>
      </c>
      <c r="I12" s="36">
        <f t="shared" ref="I12:I25" si="6">C12/B12</f>
        <v>4.8074821538732708</v>
      </c>
      <c r="J12" s="29">
        <v>1568.2190599396292</v>
      </c>
    </row>
    <row r="13" spans="1:10" ht="17.25" customHeight="1">
      <c r="A13" s="102">
        <v>22190</v>
      </c>
      <c r="B13" s="29">
        <v>28089</v>
      </c>
      <c r="C13" s="29">
        <f t="shared" si="5"/>
        <v>124601</v>
      </c>
      <c r="D13" s="29">
        <v>61058</v>
      </c>
      <c r="E13" s="29">
        <v>63543</v>
      </c>
      <c r="F13" s="29">
        <f t="shared" ref="F13:F23" si="7">B13-B12</f>
        <v>5395</v>
      </c>
      <c r="G13" s="29">
        <f t="shared" si="3"/>
        <v>15500</v>
      </c>
      <c r="H13" s="32">
        <f t="shared" si="4"/>
        <v>0.14207019184058808</v>
      </c>
      <c r="I13" s="36">
        <f t="shared" si="6"/>
        <v>4.435935775570508</v>
      </c>
      <c r="J13" s="29">
        <v>1791.0162426333191</v>
      </c>
    </row>
    <row r="14" spans="1:10" ht="17.25" customHeight="1">
      <c r="A14" s="102">
        <v>24016</v>
      </c>
      <c r="B14" s="29">
        <v>43908</v>
      </c>
      <c r="C14" s="29">
        <f t="shared" si="5"/>
        <v>175183</v>
      </c>
      <c r="D14" s="29">
        <v>88314</v>
      </c>
      <c r="E14" s="29">
        <v>86869</v>
      </c>
      <c r="F14" s="29">
        <f t="shared" si="7"/>
        <v>15819</v>
      </c>
      <c r="G14" s="29">
        <f t="shared" si="3"/>
        <v>50582</v>
      </c>
      <c r="H14" s="32">
        <f t="shared" si="4"/>
        <v>0.40595179813966181</v>
      </c>
      <c r="I14" s="36">
        <f t="shared" si="6"/>
        <v>3.9897740730618567</v>
      </c>
      <c r="J14" s="29">
        <v>2518.0825068276558</v>
      </c>
    </row>
    <row r="15" spans="1:10" ht="17.25" customHeight="1">
      <c r="A15" s="102">
        <v>25842</v>
      </c>
      <c r="B15" s="29">
        <v>62169</v>
      </c>
      <c r="C15" s="29">
        <f t="shared" si="5"/>
        <v>228978</v>
      </c>
      <c r="D15" s="29">
        <v>116298</v>
      </c>
      <c r="E15" s="29">
        <v>112680</v>
      </c>
      <c r="F15" s="29">
        <f t="shared" si="7"/>
        <v>18261</v>
      </c>
      <c r="G15" s="29">
        <f t="shared" si="3"/>
        <v>53795</v>
      </c>
      <c r="H15" s="32">
        <f t="shared" si="4"/>
        <v>0.30707888322497046</v>
      </c>
      <c r="I15" s="36">
        <f t="shared" si="6"/>
        <v>3.6831539834965978</v>
      </c>
      <c r="J15" s="29">
        <v>3291.3324708926266</v>
      </c>
    </row>
    <row r="16" spans="1:10" ht="17.25" customHeight="1">
      <c r="A16" s="102">
        <v>27668</v>
      </c>
      <c r="B16" s="29">
        <v>77281</v>
      </c>
      <c r="C16" s="29">
        <f t="shared" si="5"/>
        <v>265975</v>
      </c>
      <c r="D16" s="29">
        <v>134919</v>
      </c>
      <c r="E16" s="29">
        <v>131056</v>
      </c>
      <c r="F16" s="29">
        <f t="shared" si="7"/>
        <v>15112</v>
      </c>
      <c r="G16" s="29">
        <f t="shared" si="3"/>
        <v>36997</v>
      </c>
      <c r="H16" s="32">
        <f t="shared" si="4"/>
        <v>0.16157447440365449</v>
      </c>
      <c r="I16" s="36">
        <f t="shared" si="6"/>
        <v>3.4416609515922412</v>
      </c>
      <c r="J16" s="29">
        <v>3823.127784964784</v>
      </c>
    </row>
    <row r="17" spans="1:10" ht="17.25" customHeight="1">
      <c r="A17" s="102">
        <v>29495</v>
      </c>
      <c r="B17" s="29">
        <v>96757</v>
      </c>
      <c r="C17" s="29">
        <f t="shared" si="5"/>
        <v>300248</v>
      </c>
      <c r="D17" s="29">
        <v>152281</v>
      </c>
      <c r="E17" s="29">
        <v>147967</v>
      </c>
      <c r="F17" s="29">
        <f t="shared" si="7"/>
        <v>19476</v>
      </c>
      <c r="G17" s="29">
        <f t="shared" si="3"/>
        <v>34273</v>
      </c>
      <c r="H17" s="32">
        <f t="shared" si="4"/>
        <v>0.12885797537362534</v>
      </c>
      <c r="I17" s="36">
        <f t="shared" si="6"/>
        <v>3.1031139865849497</v>
      </c>
      <c r="J17" s="29">
        <v>4315.7682909299992</v>
      </c>
    </row>
    <row r="18" spans="1:10" ht="17.25" customHeight="1">
      <c r="A18" s="102">
        <v>31321</v>
      </c>
      <c r="B18" s="29">
        <v>108775</v>
      </c>
      <c r="C18" s="29">
        <f t="shared" si="5"/>
        <v>328387</v>
      </c>
      <c r="D18" s="29">
        <v>167306</v>
      </c>
      <c r="E18" s="29">
        <v>161081</v>
      </c>
      <c r="F18" s="29">
        <f t="shared" si="7"/>
        <v>12018</v>
      </c>
      <c r="G18" s="29">
        <f t="shared" si="3"/>
        <v>28139</v>
      </c>
      <c r="H18" s="32">
        <f t="shared" si="4"/>
        <v>9.3719192134502138E-2</v>
      </c>
      <c r="I18" s="36">
        <f t="shared" si="6"/>
        <v>3.0189565617099516</v>
      </c>
      <c r="J18" s="29">
        <v>4720.2386085956596</v>
      </c>
    </row>
    <row r="19" spans="1:10" ht="17.25" customHeight="1">
      <c r="A19" s="102">
        <v>33147</v>
      </c>
      <c r="B19" s="29">
        <v>124261</v>
      </c>
      <c r="C19" s="29">
        <f t="shared" si="5"/>
        <v>350330</v>
      </c>
      <c r="D19" s="29">
        <v>178914</v>
      </c>
      <c r="E19" s="29">
        <v>171416</v>
      </c>
      <c r="F19" s="29">
        <f t="shared" si="7"/>
        <v>15486</v>
      </c>
      <c r="G19" s="29">
        <f t="shared" si="3"/>
        <v>21943</v>
      </c>
      <c r="H19" s="32">
        <f t="shared" si="4"/>
        <v>6.6820550143580598E-2</v>
      </c>
      <c r="I19" s="36">
        <f t="shared" si="6"/>
        <v>2.8193077474026444</v>
      </c>
      <c r="J19" s="29">
        <v>5035.647549230991</v>
      </c>
    </row>
    <row r="20" spans="1:10" ht="17.25" customHeight="1">
      <c r="A20" s="102">
        <v>34973</v>
      </c>
      <c r="B20" s="29">
        <v>137993</v>
      </c>
      <c r="C20" s="29">
        <f t="shared" si="5"/>
        <v>368651</v>
      </c>
      <c r="D20" s="29">
        <v>186962</v>
      </c>
      <c r="E20" s="29">
        <v>181689</v>
      </c>
      <c r="F20" s="29">
        <f t="shared" si="7"/>
        <v>13732</v>
      </c>
      <c r="G20" s="29">
        <f t="shared" si="3"/>
        <v>18321</v>
      </c>
      <c r="H20" s="32">
        <f t="shared" si="4"/>
        <v>5.2296406245539918E-2</v>
      </c>
      <c r="I20" s="36">
        <f t="shared" si="6"/>
        <v>2.6715195698332526</v>
      </c>
      <c r="J20" s="29">
        <v>5298.9938191749325</v>
      </c>
    </row>
    <row r="21" spans="1:10" s="21" customFormat="1" ht="17.25" customHeight="1">
      <c r="A21" s="102">
        <v>36800</v>
      </c>
      <c r="B21" s="29">
        <v>148455</v>
      </c>
      <c r="C21" s="29">
        <f t="shared" si="5"/>
        <v>379185</v>
      </c>
      <c r="D21" s="29">
        <v>190927</v>
      </c>
      <c r="E21" s="29">
        <v>188258</v>
      </c>
      <c r="F21" s="29">
        <f t="shared" si="7"/>
        <v>10462</v>
      </c>
      <c r="G21" s="29">
        <f t="shared" si="3"/>
        <v>10534</v>
      </c>
      <c r="H21" s="32">
        <f t="shared" si="4"/>
        <v>2.8574451174688254E-2</v>
      </c>
      <c r="I21" s="36">
        <f t="shared" si="6"/>
        <v>2.5542083459634233</v>
      </c>
      <c r="J21" s="29">
        <v>5450.4096593359209</v>
      </c>
    </row>
    <row r="22" spans="1:10" s="21" customFormat="1" ht="17.25" customHeight="1">
      <c r="A22" s="103">
        <v>38626</v>
      </c>
      <c r="B22" s="29">
        <v>161232</v>
      </c>
      <c r="C22" s="29">
        <f t="shared" si="5"/>
        <v>396014</v>
      </c>
      <c r="D22" s="29">
        <v>198365</v>
      </c>
      <c r="E22" s="29">
        <v>197649</v>
      </c>
      <c r="F22" s="29">
        <f t="shared" si="7"/>
        <v>12777</v>
      </c>
      <c r="G22" s="29">
        <f t="shared" si="3"/>
        <v>16829</v>
      </c>
      <c r="H22" s="32">
        <f t="shared" si="4"/>
        <v>4.4382029879873941E-2</v>
      </c>
      <c r="I22" s="36">
        <f t="shared" si="6"/>
        <v>2.4561749528629551</v>
      </c>
      <c r="J22" s="29">
        <v>5692.3099036941212</v>
      </c>
    </row>
    <row r="23" spans="1:10" s="21" customFormat="1" ht="17.25" customHeight="1">
      <c r="A23" s="102">
        <v>40452</v>
      </c>
      <c r="B23" s="29">
        <v>171981</v>
      </c>
      <c r="C23" s="29">
        <f t="shared" si="5"/>
        <v>409657</v>
      </c>
      <c r="D23" s="29">
        <v>203778</v>
      </c>
      <c r="E23" s="29">
        <v>205879</v>
      </c>
      <c r="F23" s="29">
        <f t="shared" si="7"/>
        <v>10749</v>
      </c>
      <c r="G23" s="29">
        <f t="shared" si="3"/>
        <v>13643</v>
      </c>
      <c r="H23" s="32">
        <f t="shared" si="4"/>
        <v>3.44508022443651E-2</v>
      </c>
      <c r="I23" s="36">
        <f t="shared" si="6"/>
        <v>2.3819898709741194</v>
      </c>
      <c r="J23" s="29">
        <v>5888.4145464999283</v>
      </c>
    </row>
    <row r="24" spans="1:10" s="21" customFormat="1" ht="17.25" customHeight="1">
      <c r="A24" s="28">
        <v>42278</v>
      </c>
      <c r="B24" s="29">
        <v>180170</v>
      </c>
      <c r="C24" s="29">
        <f t="shared" si="5"/>
        <v>423894</v>
      </c>
      <c r="D24" s="116">
        <v>210032</v>
      </c>
      <c r="E24" s="116">
        <v>213862</v>
      </c>
      <c r="F24" s="29">
        <f t="shared" ref="F24:F25" si="8">B24-B23</f>
        <v>8189</v>
      </c>
      <c r="G24" s="29">
        <f t="shared" ref="G24" si="9">C24-C23</f>
        <v>14237</v>
      </c>
      <c r="H24" s="32">
        <f t="shared" ref="H24" si="10">G24/C23</f>
        <v>3.4753464483702222E-2</v>
      </c>
      <c r="I24" s="36">
        <f t="shared" si="6"/>
        <v>2.3527446300715988</v>
      </c>
      <c r="J24" s="29">
        <f>C24/69.57</f>
        <v>6093.0573523070298</v>
      </c>
    </row>
    <row r="25" spans="1:10" ht="17.25" customHeight="1">
      <c r="A25" s="104">
        <v>43497</v>
      </c>
      <c r="B25" s="109">
        <v>188361</v>
      </c>
      <c r="C25" s="110">
        <f>D25+E25</f>
        <v>432053</v>
      </c>
      <c r="D25" s="117">
        <v>213586</v>
      </c>
      <c r="E25" s="117">
        <v>218467</v>
      </c>
      <c r="F25" s="109">
        <f t="shared" si="8"/>
        <v>8191</v>
      </c>
      <c r="G25" s="109">
        <f>C25-C24</f>
        <v>8159</v>
      </c>
      <c r="H25" s="111">
        <f>G25/C24</f>
        <v>1.9247736462417491E-2</v>
      </c>
      <c r="I25" s="112">
        <f t="shared" si="6"/>
        <v>2.2937497677332357</v>
      </c>
      <c r="J25" s="92">
        <f>C25/69.56</f>
        <v>6211.2277170787811</v>
      </c>
    </row>
    <row r="26" spans="1:10">
      <c r="A26" s="22"/>
      <c r="B26" s="23"/>
      <c r="C26" s="23"/>
      <c r="D26" s="23"/>
      <c r="E26" s="23"/>
      <c r="F26" s="24"/>
      <c r="G26" s="24"/>
      <c r="H26" s="24"/>
      <c r="I26" s="25"/>
      <c r="J26" s="23"/>
    </row>
    <row r="27" spans="1:10">
      <c r="A27" s="2" t="s">
        <v>352</v>
      </c>
    </row>
    <row r="28" spans="1:10" ht="13.5" customHeight="1">
      <c r="A28" s="2" t="s">
        <v>353</v>
      </c>
    </row>
    <row r="29" spans="1:10">
      <c r="A29" s="2" t="s">
        <v>295</v>
      </c>
    </row>
    <row r="31" spans="1:10">
      <c r="A31" s="123" t="s">
        <v>305</v>
      </c>
      <c r="B31" s="123"/>
      <c r="C31" s="123"/>
      <c r="D31" s="123"/>
      <c r="E31" s="123"/>
      <c r="F31" s="123"/>
      <c r="G31" s="123"/>
      <c r="H31" s="123"/>
      <c r="I31" s="123"/>
      <c r="J31" s="123"/>
    </row>
    <row r="58" spans="1:10">
      <c r="A58" s="123" t="s">
        <v>306</v>
      </c>
      <c r="B58" s="123"/>
      <c r="C58" s="123"/>
      <c r="D58" s="123"/>
      <c r="E58" s="123"/>
      <c r="F58" s="123"/>
      <c r="G58" s="123"/>
      <c r="H58" s="123"/>
      <c r="I58" s="123"/>
      <c r="J58" s="123"/>
    </row>
  </sheetData>
  <mergeCells count="7">
    <mergeCell ref="A31:J31"/>
    <mergeCell ref="A58:J58"/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68" orientation="portrait" horizontalDpi="400" verticalDpi="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61"/>
  <sheetViews>
    <sheetView zoomScale="80" zoomScaleNormal="80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9" t="s">
        <v>274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18" customHeight="1">
      <c r="A2" s="5" t="s">
        <v>349</v>
      </c>
      <c r="B2" s="5"/>
      <c r="C2" s="5"/>
      <c r="D2" s="5"/>
      <c r="E2" s="39"/>
      <c r="F2" s="5"/>
      <c r="G2" s="5"/>
      <c r="H2" s="40"/>
      <c r="I2" s="26"/>
      <c r="J2" s="26"/>
      <c r="K2" s="7"/>
    </row>
    <row r="3" spans="1:11" ht="17.25" customHeight="1">
      <c r="A3" s="134" t="s">
        <v>79</v>
      </c>
      <c r="B3" s="41" t="s">
        <v>78</v>
      </c>
      <c r="C3" s="136" t="s">
        <v>0</v>
      </c>
      <c r="D3" s="137"/>
      <c r="E3" s="138"/>
      <c r="F3" s="8"/>
      <c r="G3" s="134" t="s">
        <v>79</v>
      </c>
      <c r="H3" s="41" t="s">
        <v>78</v>
      </c>
      <c r="I3" s="136" t="s">
        <v>0</v>
      </c>
      <c r="J3" s="137"/>
      <c r="K3" s="138"/>
    </row>
    <row r="4" spans="1:11" ht="17.25" customHeight="1">
      <c r="A4" s="135"/>
      <c r="B4" s="42" t="s">
        <v>3</v>
      </c>
      <c r="C4" s="43" t="s">
        <v>6</v>
      </c>
      <c r="D4" s="43" t="s">
        <v>7</v>
      </c>
      <c r="E4" s="43" t="s">
        <v>8</v>
      </c>
      <c r="F4" s="8"/>
      <c r="G4" s="135"/>
      <c r="H4" s="42" t="s">
        <v>3</v>
      </c>
      <c r="I4" s="43" t="s">
        <v>6</v>
      </c>
      <c r="J4" s="43" t="s">
        <v>7</v>
      </c>
      <c r="K4" s="43" t="s">
        <v>8</v>
      </c>
    </row>
    <row r="5" spans="1:11" ht="18.95" customHeight="1">
      <c r="A5" s="44" t="s">
        <v>80</v>
      </c>
      <c r="B5" s="45">
        <v>658</v>
      </c>
      <c r="C5" s="45">
        <f>SUM(D5:E5)</f>
        <v>1240</v>
      </c>
      <c r="D5" s="113">
        <v>603</v>
      </c>
      <c r="E5" s="46">
        <v>637</v>
      </c>
      <c r="F5" s="8"/>
      <c r="G5" s="47" t="s">
        <v>87</v>
      </c>
      <c r="H5" s="45">
        <v>463</v>
      </c>
      <c r="I5" s="45">
        <f>J5+K5</f>
        <v>1139</v>
      </c>
      <c r="J5" s="46">
        <v>531</v>
      </c>
      <c r="K5" s="46">
        <v>608</v>
      </c>
    </row>
    <row r="6" spans="1:11" ht="18.95" customHeight="1">
      <c r="A6" s="44" t="s">
        <v>82</v>
      </c>
      <c r="B6" s="140">
        <v>4380</v>
      </c>
      <c r="C6" s="142">
        <f>D6+E6</f>
        <v>8318</v>
      </c>
      <c r="D6" s="143">
        <v>3957</v>
      </c>
      <c r="E6" s="143">
        <v>4361</v>
      </c>
      <c r="F6" s="8"/>
      <c r="G6" s="47" t="s">
        <v>89</v>
      </c>
      <c r="H6" s="45">
        <v>771</v>
      </c>
      <c r="I6" s="45">
        <f t="shared" ref="I6:I55" si="0">J6+K6</f>
        <v>1915</v>
      </c>
      <c r="J6" s="46">
        <v>930</v>
      </c>
      <c r="K6" s="46">
        <v>985</v>
      </c>
    </row>
    <row r="7" spans="1:11" ht="18.95" customHeight="1">
      <c r="A7" s="44" t="s">
        <v>84</v>
      </c>
      <c r="B7" s="141"/>
      <c r="C7" s="142"/>
      <c r="D7" s="144"/>
      <c r="E7" s="144"/>
      <c r="F7" s="8"/>
      <c r="G7" s="47" t="s">
        <v>91</v>
      </c>
      <c r="H7" s="45">
        <v>502</v>
      </c>
      <c r="I7" s="45">
        <f t="shared" si="0"/>
        <v>1342</v>
      </c>
      <c r="J7" s="46">
        <v>642</v>
      </c>
      <c r="K7" s="46">
        <v>700</v>
      </c>
    </row>
    <row r="8" spans="1:11" ht="18.95" customHeight="1">
      <c r="A8" s="44" t="s">
        <v>86</v>
      </c>
      <c r="B8" s="45">
        <v>613</v>
      </c>
      <c r="C8" s="45">
        <f>D8+E8</f>
        <v>1124</v>
      </c>
      <c r="D8" s="46">
        <v>579</v>
      </c>
      <c r="E8" s="46">
        <v>545</v>
      </c>
      <c r="F8" s="8"/>
      <c r="G8" s="47" t="s">
        <v>93</v>
      </c>
      <c r="H8" s="45">
        <v>892</v>
      </c>
      <c r="I8" s="45">
        <f t="shared" si="0"/>
        <v>2104</v>
      </c>
      <c r="J8" s="46">
        <v>961</v>
      </c>
      <c r="K8" s="46">
        <v>1143</v>
      </c>
    </row>
    <row r="9" spans="1:11" ht="18.95" customHeight="1">
      <c r="A9" s="44" t="s">
        <v>88</v>
      </c>
      <c r="B9" s="45">
        <v>348</v>
      </c>
      <c r="C9" s="45">
        <f t="shared" ref="C9:C57" si="1">D9+E9</f>
        <v>692</v>
      </c>
      <c r="D9" s="46">
        <v>353</v>
      </c>
      <c r="E9" s="46">
        <v>339</v>
      </c>
      <c r="F9" s="8"/>
      <c r="G9" s="47" t="s">
        <v>95</v>
      </c>
      <c r="H9" s="45">
        <v>651</v>
      </c>
      <c r="I9" s="45">
        <f t="shared" si="0"/>
        <v>1445</v>
      </c>
      <c r="J9" s="46">
        <v>685</v>
      </c>
      <c r="K9" s="46">
        <v>760</v>
      </c>
    </row>
    <row r="10" spans="1:11" ht="18.95" customHeight="1">
      <c r="A10" s="44" t="s">
        <v>90</v>
      </c>
      <c r="B10" s="45">
        <v>1068</v>
      </c>
      <c r="C10" s="45">
        <f t="shared" si="1"/>
        <v>1592</v>
      </c>
      <c r="D10" s="46">
        <v>1096</v>
      </c>
      <c r="E10" s="46">
        <v>496</v>
      </c>
      <c r="F10" s="8"/>
      <c r="G10" s="47" t="s">
        <v>97</v>
      </c>
      <c r="H10" s="45">
        <v>533</v>
      </c>
      <c r="I10" s="45">
        <f t="shared" si="0"/>
        <v>1226</v>
      </c>
      <c r="J10" s="46">
        <v>582</v>
      </c>
      <c r="K10" s="46">
        <v>644</v>
      </c>
    </row>
    <row r="11" spans="1:11" ht="18.95" customHeight="1">
      <c r="A11" s="44" t="s">
        <v>92</v>
      </c>
      <c r="B11" s="45">
        <v>667</v>
      </c>
      <c r="C11" s="45">
        <f t="shared" si="1"/>
        <v>1412</v>
      </c>
      <c r="D11" s="46">
        <v>717</v>
      </c>
      <c r="E11" s="46">
        <v>695</v>
      </c>
      <c r="F11" s="8"/>
      <c r="G11" s="47" t="s">
        <v>99</v>
      </c>
      <c r="H11" s="45">
        <v>554</v>
      </c>
      <c r="I11" s="45">
        <f t="shared" si="0"/>
        <v>1380</v>
      </c>
      <c r="J11" s="46">
        <v>640</v>
      </c>
      <c r="K11" s="46">
        <v>740</v>
      </c>
    </row>
    <row r="12" spans="1:11" ht="18.95" customHeight="1">
      <c r="A12" s="44" t="s">
        <v>94</v>
      </c>
      <c r="B12" s="45">
        <v>121</v>
      </c>
      <c r="C12" s="45">
        <f t="shared" si="1"/>
        <v>314</v>
      </c>
      <c r="D12" s="46">
        <v>156</v>
      </c>
      <c r="E12" s="46">
        <v>158</v>
      </c>
      <c r="F12" s="8"/>
      <c r="G12" s="47" t="s">
        <v>101</v>
      </c>
      <c r="H12" s="45">
        <v>598</v>
      </c>
      <c r="I12" s="45">
        <f t="shared" si="0"/>
        <v>1603</v>
      </c>
      <c r="J12" s="46">
        <v>781</v>
      </c>
      <c r="K12" s="46">
        <v>822</v>
      </c>
    </row>
    <row r="13" spans="1:11" ht="18.95" customHeight="1">
      <c r="A13" s="44" t="s">
        <v>96</v>
      </c>
      <c r="B13" s="45">
        <v>667</v>
      </c>
      <c r="C13" s="45">
        <f t="shared" si="1"/>
        <v>1428</v>
      </c>
      <c r="D13" s="46">
        <v>720</v>
      </c>
      <c r="E13" s="46">
        <v>708</v>
      </c>
      <c r="F13" s="8"/>
      <c r="G13" s="47" t="s">
        <v>103</v>
      </c>
      <c r="H13" s="45">
        <v>820</v>
      </c>
      <c r="I13" s="45">
        <f t="shared" si="0"/>
        <v>1871</v>
      </c>
      <c r="J13" s="46">
        <v>919</v>
      </c>
      <c r="K13" s="46">
        <v>952</v>
      </c>
    </row>
    <row r="14" spans="1:11" ht="18.95" customHeight="1">
      <c r="A14" s="44" t="s">
        <v>98</v>
      </c>
      <c r="B14" s="45">
        <v>611</v>
      </c>
      <c r="C14" s="45">
        <f t="shared" si="1"/>
        <v>1274</v>
      </c>
      <c r="D14" s="46">
        <v>606</v>
      </c>
      <c r="E14" s="46">
        <v>668</v>
      </c>
      <c r="F14" s="8"/>
      <c r="G14" s="47" t="s">
        <v>105</v>
      </c>
      <c r="H14" s="45">
        <v>157</v>
      </c>
      <c r="I14" s="45">
        <f t="shared" si="0"/>
        <v>377</v>
      </c>
      <c r="J14" s="46">
        <v>189</v>
      </c>
      <c r="K14" s="46">
        <v>188</v>
      </c>
    </row>
    <row r="15" spans="1:11" ht="18.95" customHeight="1">
      <c r="A15" s="44" t="s">
        <v>100</v>
      </c>
      <c r="B15" s="45">
        <v>843</v>
      </c>
      <c r="C15" s="45">
        <f t="shared" si="1"/>
        <v>1906</v>
      </c>
      <c r="D15" s="46">
        <v>931</v>
      </c>
      <c r="E15" s="46">
        <v>975</v>
      </c>
      <c r="F15" s="8"/>
      <c r="G15" s="47" t="s">
        <v>107</v>
      </c>
      <c r="H15" s="45">
        <v>584</v>
      </c>
      <c r="I15" s="45">
        <f t="shared" si="0"/>
        <v>1429</v>
      </c>
      <c r="J15" s="46">
        <v>696</v>
      </c>
      <c r="K15" s="46">
        <v>733</v>
      </c>
    </row>
    <row r="16" spans="1:11" ht="18.95" customHeight="1">
      <c r="A16" s="44" t="s">
        <v>102</v>
      </c>
      <c r="B16" s="45">
        <v>428</v>
      </c>
      <c r="C16" s="45">
        <f t="shared" si="1"/>
        <v>874</v>
      </c>
      <c r="D16" s="46">
        <v>447</v>
      </c>
      <c r="E16" s="46">
        <v>427</v>
      </c>
      <c r="F16" s="8"/>
      <c r="G16" s="47" t="s">
        <v>109</v>
      </c>
      <c r="H16" s="45">
        <v>353</v>
      </c>
      <c r="I16" s="45">
        <f t="shared" si="0"/>
        <v>721</v>
      </c>
      <c r="J16" s="46">
        <v>413</v>
      </c>
      <c r="K16" s="46">
        <v>308</v>
      </c>
    </row>
    <row r="17" spans="1:11" ht="18.95" customHeight="1">
      <c r="A17" s="44" t="s">
        <v>104</v>
      </c>
      <c r="B17" s="45">
        <v>1230</v>
      </c>
      <c r="C17" s="45">
        <f t="shared" si="1"/>
        <v>1976</v>
      </c>
      <c r="D17" s="46">
        <v>1033</v>
      </c>
      <c r="E17" s="46">
        <v>943</v>
      </c>
      <c r="F17" s="8"/>
      <c r="G17" s="47" t="s">
        <v>111</v>
      </c>
      <c r="H17" s="45">
        <v>646</v>
      </c>
      <c r="I17" s="45">
        <f t="shared" si="0"/>
        <v>1595</v>
      </c>
      <c r="J17" s="46">
        <v>796</v>
      </c>
      <c r="K17" s="46">
        <v>799</v>
      </c>
    </row>
    <row r="18" spans="1:11" ht="18.95" customHeight="1">
      <c r="A18" s="44" t="s">
        <v>106</v>
      </c>
      <c r="B18" s="45">
        <v>932</v>
      </c>
      <c r="C18" s="45">
        <f t="shared" si="1"/>
        <v>2090</v>
      </c>
      <c r="D18" s="46">
        <v>1058</v>
      </c>
      <c r="E18" s="46">
        <v>1032</v>
      </c>
      <c r="F18" s="8"/>
      <c r="G18" s="47" t="s">
        <v>113</v>
      </c>
      <c r="H18" s="45">
        <v>458</v>
      </c>
      <c r="I18" s="45">
        <f t="shared" si="0"/>
        <v>962</v>
      </c>
      <c r="J18" s="46">
        <v>487</v>
      </c>
      <c r="K18" s="46">
        <v>475</v>
      </c>
    </row>
    <row r="19" spans="1:11" ht="18.95" customHeight="1">
      <c r="A19" s="44" t="s">
        <v>108</v>
      </c>
      <c r="B19" s="45">
        <v>356</v>
      </c>
      <c r="C19" s="45">
        <f t="shared" si="1"/>
        <v>732</v>
      </c>
      <c r="D19" s="46">
        <v>382</v>
      </c>
      <c r="E19" s="46">
        <v>350</v>
      </c>
      <c r="F19" s="8"/>
      <c r="G19" s="47" t="s">
        <v>115</v>
      </c>
      <c r="H19" s="45">
        <v>1251</v>
      </c>
      <c r="I19" s="45">
        <f t="shared" si="0"/>
        <v>2993</v>
      </c>
      <c r="J19" s="46">
        <v>1468</v>
      </c>
      <c r="K19" s="46">
        <v>1525</v>
      </c>
    </row>
    <row r="20" spans="1:11" ht="18.95" customHeight="1">
      <c r="A20" s="44" t="s">
        <v>110</v>
      </c>
      <c r="B20" s="45">
        <v>165</v>
      </c>
      <c r="C20" s="45">
        <f t="shared" si="1"/>
        <v>413</v>
      </c>
      <c r="D20" s="46">
        <v>191</v>
      </c>
      <c r="E20" s="46">
        <v>222</v>
      </c>
      <c r="F20" s="8"/>
      <c r="G20" s="47" t="s">
        <v>117</v>
      </c>
      <c r="H20" s="45">
        <v>954</v>
      </c>
      <c r="I20" s="45">
        <f t="shared" si="0"/>
        <v>2224</v>
      </c>
      <c r="J20" s="46">
        <v>1070</v>
      </c>
      <c r="K20" s="46">
        <v>1154</v>
      </c>
    </row>
    <row r="21" spans="1:11" ht="18.95" customHeight="1">
      <c r="A21" s="44" t="s">
        <v>112</v>
      </c>
      <c r="B21" s="45">
        <v>372</v>
      </c>
      <c r="C21" s="45">
        <f t="shared" si="1"/>
        <v>981</v>
      </c>
      <c r="D21" s="46">
        <v>497</v>
      </c>
      <c r="E21" s="46">
        <v>484</v>
      </c>
      <c r="F21" s="8"/>
      <c r="G21" s="47" t="s">
        <v>119</v>
      </c>
      <c r="H21" s="45">
        <v>712</v>
      </c>
      <c r="I21" s="45">
        <f t="shared" si="0"/>
        <v>1641</v>
      </c>
      <c r="J21" s="46">
        <v>756</v>
      </c>
      <c r="K21" s="46">
        <v>885</v>
      </c>
    </row>
    <row r="22" spans="1:11" ht="18.95" customHeight="1">
      <c r="A22" s="44" t="s">
        <v>114</v>
      </c>
      <c r="B22" s="45">
        <v>835</v>
      </c>
      <c r="C22" s="45">
        <f t="shared" si="1"/>
        <v>1916</v>
      </c>
      <c r="D22" s="46">
        <v>952</v>
      </c>
      <c r="E22" s="46">
        <v>964</v>
      </c>
      <c r="F22" s="8"/>
      <c r="G22" s="47" t="s">
        <v>121</v>
      </c>
      <c r="H22" s="45">
        <v>812</v>
      </c>
      <c r="I22" s="45">
        <f t="shared" si="0"/>
        <v>1965</v>
      </c>
      <c r="J22" s="46">
        <v>932</v>
      </c>
      <c r="K22" s="46">
        <v>1033</v>
      </c>
    </row>
    <row r="23" spans="1:11" ht="18.95" customHeight="1">
      <c r="A23" s="44" t="s">
        <v>116</v>
      </c>
      <c r="B23" s="45">
        <v>641</v>
      </c>
      <c r="C23" s="45">
        <f t="shared" si="1"/>
        <v>1196</v>
      </c>
      <c r="D23" s="46">
        <v>566</v>
      </c>
      <c r="E23" s="46">
        <v>630</v>
      </c>
      <c r="F23" s="8"/>
      <c r="G23" s="47" t="s">
        <v>123</v>
      </c>
      <c r="H23" s="45">
        <v>654</v>
      </c>
      <c r="I23" s="45">
        <f t="shared" si="0"/>
        <v>1762</v>
      </c>
      <c r="J23" s="46">
        <v>891</v>
      </c>
      <c r="K23" s="46">
        <v>871</v>
      </c>
    </row>
    <row r="24" spans="1:11" ht="18.95" customHeight="1">
      <c r="A24" s="44" t="s">
        <v>118</v>
      </c>
      <c r="B24" s="45">
        <v>428</v>
      </c>
      <c r="C24" s="45">
        <f t="shared" si="1"/>
        <v>1110</v>
      </c>
      <c r="D24" s="46">
        <v>490</v>
      </c>
      <c r="E24" s="46">
        <v>620</v>
      </c>
      <c r="F24" s="8"/>
      <c r="G24" s="47" t="s">
        <v>125</v>
      </c>
      <c r="H24" s="45">
        <v>640</v>
      </c>
      <c r="I24" s="45">
        <f t="shared" si="0"/>
        <v>1186</v>
      </c>
      <c r="J24" s="46">
        <v>564</v>
      </c>
      <c r="K24" s="46">
        <v>622</v>
      </c>
    </row>
    <row r="25" spans="1:11" ht="18.95" customHeight="1">
      <c r="A25" s="44" t="s">
        <v>120</v>
      </c>
      <c r="B25" s="45">
        <v>582</v>
      </c>
      <c r="C25" s="45">
        <f t="shared" si="1"/>
        <v>1548</v>
      </c>
      <c r="D25" s="46">
        <v>778</v>
      </c>
      <c r="E25" s="46">
        <v>770</v>
      </c>
      <c r="F25" s="8"/>
      <c r="G25" s="47" t="s">
        <v>127</v>
      </c>
      <c r="H25" s="45">
        <v>768</v>
      </c>
      <c r="I25" s="45">
        <f t="shared" si="0"/>
        <v>1566</v>
      </c>
      <c r="J25" s="46">
        <v>766</v>
      </c>
      <c r="K25" s="46">
        <v>800</v>
      </c>
    </row>
    <row r="26" spans="1:11" ht="18.95" customHeight="1">
      <c r="A26" s="44" t="s">
        <v>122</v>
      </c>
      <c r="B26" s="45">
        <v>450</v>
      </c>
      <c r="C26" s="45">
        <f t="shared" si="1"/>
        <v>1155</v>
      </c>
      <c r="D26" s="46">
        <v>516</v>
      </c>
      <c r="E26" s="46">
        <v>639</v>
      </c>
      <c r="F26" s="8"/>
      <c r="G26" s="47" t="s">
        <v>129</v>
      </c>
      <c r="H26" s="45">
        <v>711</v>
      </c>
      <c r="I26" s="45">
        <f t="shared" si="0"/>
        <v>1699</v>
      </c>
      <c r="J26" s="46">
        <v>805</v>
      </c>
      <c r="K26" s="46">
        <v>894</v>
      </c>
    </row>
    <row r="27" spans="1:11" ht="18.95" customHeight="1">
      <c r="A27" s="44" t="s">
        <v>124</v>
      </c>
      <c r="B27" s="45">
        <v>0</v>
      </c>
      <c r="C27" s="45">
        <f t="shared" si="1"/>
        <v>0</v>
      </c>
      <c r="D27" s="46">
        <v>0</v>
      </c>
      <c r="E27" s="46">
        <v>0</v>
      </c>
      <c r="F27" s="8"/>
      <c r="G27" s="47" t="s">
        <v>131</v>
      </c>
      <c r="H27" s="45">
        <v>400</v>
      </c>
      <c r="I27" s="45">
        <f t="shared" si="0"/>
        <v>650</v>
      </c>
      <c r="J27" s="46">
        <v>269</v>
      </c>
      <c r="K27" s="46">
        <v>381</v>
      </c>
    </row>
    <row r="28" spans="1:11" ht="18.95" customHeight="1">
      <c r="A28" s="44" t="s">
        <v>126</v>
      </c>
      <c r="B28" s="45">
        <v>648</v>
      </c>
      <c r="C28" s="45">
        <f t="shared" si="1"/>
        <v>1767</v>
      </c>
      <c r="D28" s="46">
        <v>880</v>
      </c>
      <c r="E28" s="46">
        <v>887</v>
      </c>
      <c r="F28" s="8"/>
      <c r="G28" s="47" t="s">
        <v>133</v>
      </c>
      <c r="H28" s="45">
        <v>565</v>
      </c>
      <c r="I28" s="45">
        <f t="shared" si="0"/>
        <v>1122</v>
      </c>
      <c r="J28" s="46">
        <v>550</v>
      </c>
      <c r="K28" s="46">
        <v>572</v>
      </c>
    </row>
    <row r="29" spans="1:11" ht="18.95" customHeight="1">
      <c r="A29" s="44" t="s">
        <v>128</v>
      </c>
      <c r="B29" s="45">
        <v>415</v>
      </c>
      <c r="C29" s="45">
        <f t="shared" si="1"/>
        <v>1068</v>
      </c>
      <c r="D29" s="46">
        <v>545</v>
      </c>
      <c r="E29" s="46">
        <v>523</v>
      </c>
      <c r="F29" s="8"/>
      <c r="G29" s="47" t="s">
        <v>135</v>
      </c>
      <c r="H29" s="45">
        <v>435</v>
      </c>
      <c r="I29" s="45">
        <f t="shared" si="0"/>
        <v>824</v>
      </c>
      <c r="J29" s="46">
        <v>449</v>
      </c>
      <c r="K29" s="46">
        <v>375</v>
      </c>
    </row>
    <row r="30" spans="1:11" ht="18.95" customHeight="1">
      <c r="A30" s="44" t="s">
        <v>130</v>
      </c>
      <c r="B30" s="45">
        <v>203</v>
      </c>
      <c r="C30" s="45">
        <f t="shared" si="1"/>
        <v>451</v>
      </c>
      <c r="D30" s="98">
        <v>226</v>
      </c>
      <c r="E30" s="46">
        <v>225</v>
      </c>
      <c r="F30" s="8"/>
      <c r="G30" s="47" t="s">
        <v>137</v>
      </c>
      <c r="H30" s="45">
        <v>771</v>
      </c>
      <c r="I30" s="45">
        <f t="shared" si="0"/>
        <v>1967</v>
      </c>
      <c r="J30" s="46">
        <v>1022</v>
      </c>
      <c r="K30" s="46">
        <v>945</v>
      </c>
    </row>
    <row r="31" spans="1:11" ht="18.95" customHeight="1">
      <c r="A31" s="44" t="s">
        <v>132</v>
      </c>
      <c r="B31" s="45">
        <v>2317</v>
      </c>
      <c r="C31" s="45">
        <f t="shared" si="1"/>
        <v>4125</v>
      </c>
      <c r="D31" s="46">
        <v>1954</v>
      </c>
      <c r="E31" s="46">
        <v>2171</v>
      </c>
      <c r="F31" s="8"/>
      <c r="G31" s="44" t="s">
        <v>139</v>
      </c>
      <c r="H31" s="45">
        <v>230</v>
      </c>
      <c r="I31" s="45">
        <f t="shared" si="0"/>
        <v>521</v>
      </c>
      <c r="J31" s="46">
        <v>276</v>
      </c>
      <c r="K31" s="46">
        <v>245</v>
      </c>
    </row>
    <row r="32" spans="1:11" ht="18.95" customHeight="1">
      <c r="A32" s="44" t="s">
        <v>134</v>
      </c>
      <c r="B32" s="45">
        <v>644</v>
      </c>
      <c r="C32" s="45">
        <f t="shared" si="1"/>
        <v>1514</v>
      </c>
      <c r="D32" s="46">
        <v>755</v>
      </c>
      <c r="E32" s="46">
        <v>759</v>
      </c>
      <c r="F32" s="8"/>
      <c r="G32" s="44" t="s">
        <v>141</v>
      </c>
      <c r="H32" s="45">
        <v>547</v>
      </c>
      <c r="I32" s="45">
        <f t="shared" si="0"/>
        <v>1317</v>
      </c>
      <c r="J32" s="46">
        <v>638</v>
      </c>
      <c r="K32" s="46">
        <v>679</v>
      </c>
    </row>
    <row r="33" spans="1:11" ht="18.95" customHeight="1">
      <c r="A33" s="44" t="s">
        <v>136</v>
      </c>
      <c r="B33" s="45">
        <v>280</v>
      </c>
      <c r="C33" s="45">
        <f t="shared" si="1"/>
        <v>686</v>
      </c>
      <c r="D33" s="46">
        <v>342</v>
      </c>
      <c r="E33" s="46">
        <v>344</v>
      </c>
      <c r="F33" s="8"/>
      <c r="G33" s="44" t="s">
        <v>143</v>
      </c>
      <c r="H33" s="45">
        <v>1646</v>
      </c>
      <c r="I33" s="45">
        <f t="shared" si="0"/>
        <v>4073</v>
      </c>
      <c r="J33" s="46">
        <v>1989</v>
      </c>
      <c r="K33" s="46">
        <v>2084</v>
      </c>
    </row>
    <row r="34" spans="1:11" ht="18.95" customHeight="1">
      <c r="A34" s="44" t="s">
        <v>138</v>
      </c>
      <c r="B34" s="45">
        <v>22</v>
      </c>
      <c r="C34" s="45">
        <f t="shared" si="1"/>
        <v>61</v>
      </c>
      <c r="D34" s="46">
        <v>31</v>
      </c>
      <c r="E34" s="46">
        <v>30</v>
      </c>
      <c r="F34" s="8"/>
      <c r="G34" s="44" t="s">
        <v>145</v>
      </c>
      <c r="H34" s="45">
        <v>1019</v>
      </c>
      <c r="I34" s="45">
        <f t="shared" si="0"/>
        <v>2147</v>
      </c>
      <c r="J34" s="46">
        <v>1062</v>
      </c>
      <c r="K34" s="46">
        <v>1085</v>
      </c>
    </row>
    <row r="35" spans="1:11" ht="18.95" customHeight="1">
      <c r="A35" s="44" t="s">
        <v>140</v>
      </c>
      <c r="B35" s="121">
        <v>0</v>
      </c>
      <c r="C35" s="46" t="s">
        <v>301</v>
      </c>
      <c r="D35" s="121">
        <v>0</v>
      </c>
      <c r="E35" s="121">
        <v>0</v>
      </c>
      <c r="F35" s="8"/>
      <c r="G35" s="44" t="s">
        <v>147</v>
      </c>
      <c r="H35" s="45">
        <v>384</v>
      </c>
      <c r="I35" s="45">
        <f t="shared" si="0"/>
        <v>737</v>
      </c>
      <c r="J35" s="46">
        <v>373</v>
      </c>
      <c r="K35" s="46">
        <v>364</v>
      </c>
    </row>
    <row r="36" spans="1:11" ht="18.95" customHeight="1">
      <c r="A36" s="44" t="s">
        <v>142</v>
      </c>
      <c r="B36" s="45">
        <v>754</v>
      </c>
      <c r="C36" s="45">
        <f t="shared" si="1"/>
        <v>1588</v>
      </c>
      <c r="D36" s="46">
        <v>795</v>
      </c>
      <c r="E36" s="46">
        <v>793</v>
      </c>
      <c r="F36" s="8"/>
      <c r="G36" s="44" t="s">
        <v>149</v>
      </c>
      <c r="H36" s="45">
        <v>875</v>
      </c>
      <c r="I36" s="45">
        <f t="shared" si="0"/>
        <v>2082</v>
      </c>
      <c r="J36" s="46">
        <v>1029</v>
      </c>
      <c r="K36" s="46">
        <v>1053</v>
      </c>
    </row>
    <row r="37" spans="1:11" ht="18.95" customHeight="1">
      <c r="A37" s="44" t="s">
        <v>144</v>
      </c>
      <c r="B37" s="45">
        <v>374</v>
      </c>
      <c r="C37" s="45">
        <f t="shared" si="1"/>
        <v>978</v>
      </c>
      <c r="D37" s="46">
        <v>457</v>
      </c>
      <c r="E37" s="46">
        <v>521</v>
      </c>
      <c r="F37" s="8"/>
      <c r="G37" s="44" t="s">
        <v>151</v>
      </c>
      <c r="H37" s="45">
        <v>201</v>
      </c>
      <c r="I37" s="45">
        <f t="shared" si="0"/>
        <v>361</v>
      </c>
      <c r="J37" s="46">
        <v>185</v>
      </c>
      <c r="K37" s="46">
        <v>176</v>
      </c>
    </row>
    <row r="38" spans="1:11" ht="18.95" customHeight="1">
      <c r="A38" s="44" t="s">
        <v>146</v>
      </c>
      <c r="B38" s="45">
        <v>1267</v>
      </c>
      <c r="C38" s="45">
        <f t="shared" si="1"/>
        <v>3089</v>
      </c>
      <c r="D38" s="46">
        <v>1540</v>
      </c>
      <c r="E38" s="46">
        <v>1549</v>
      </c>
      <c r="F38" s="8"/>
      <c r="G38" s="44" t="s">
        <v>153</v>
      </c>
      <c r="H38" s="45">
        <v>853</v>
      </c>
      <c r="I38" s="45">
        <f t="shared" si="0"/>
        <v>1803</v>
      </c>
      <c r="J38" s="46">
        <v>957</v>
      </c>
      <c r="K38" s="46">
        <v>846</v>
      </c>
    </row>
    <row r="39" spans="1:11" ht="18.95" customHeight="1">
      <c r="A39" s="44" t="s">
        <v>148</v>
      </c>
      <c r="B39" s="45">
        <v>841</v>
      </c>
      <c r="C39" s="45">
        <f t="shared" si="1"/>
        <v>2185</v>
      </c>
      <c r="D39" s="46">
        <v>1107</v>
      </c>
      <c r="E39" s="46">
        <v>1078</v>
      </c>
      <c r="F39" s="8"/>
      <c r="G39" s="44" t="s">
        <v>155</v>
      </c>
      <c r="H39" s="45">
        <v>274</v>
      </c>
      <c r="I39" s="45">
        <f t="shared" si="0"/>
        <v>759</v>
      </c>
      <c r="J39" s="46">
        <v>382</v>
      </c>
      <c r="K39" s="46">
        <v>377</v>
      </c>
    </row>
    <row r="40" spans="1:11" ht="18.95" customHeight="1">
      <c r="A40" s="44" t="s">
        <v>150</v>
      </c>
      <c r="B40" s="45">
        <v>592</v>
      </c>
      <c r="C40" s="45">
        <f t="shared" si="1"/>
        <v>1532</v>
      </c>
      <c r="D40" s="46">
        <v>700</v>
      </c>
      <c r="E40" s="46">
        <v>832</v>
      </c>
      <c r="F40" s="8"/>
      <c r="G40" s="44" t="s">
        <v>157</v>
      </c>
      <c r="H40" s="45">
        <v>1036</v>
      </c>
      <c r="I40" s="45">
        <f t="shared" si="0"/>
        <v>2337</v>
      </c>
      <c r="J40" s="46">
        <v>1166</v>
      </c>
      <c r="K40" s="46">
        <v>1171</v>
      </c>
    </row>
    <row r="41" spans="1:11" ht="18.95" customHeight="1">
      <c r="A41" s="44" t="s">
        <v>152</v>
      </c>
      <c r="B41" s="45">
        <v>377</v>
      </c>
      <c r="C41" s="45">
        <f t="shared" si="1"/>
        <v>896</v>
      </c>
      <c r="D41" s="46">
        <v>424</v>
      </c>
      <c r="E41" s="46">
        <v>472</v>
      </c>
      <c r="F41" s="8"/>
      <c r="G41" s="44" t="s">
        <v>158</v>
      </c>
      <c r="H41" s="45">
        <v>571</v>
      </c>
      <c r="I41" s="45">
        <f t="shared" si="0"/>
        <v>1343</v>
      </c>
      <c r="J41" s="46">
        <v>645</v>
      </c>
      <c r="K41" s="46">
        <v>698</v>
      </c>
    </row>
    <row r="42" spans="1:11" ht="18.95" customHeight="1">
      <c r="A42" s="44" t="s">
        <v>154</v>
      </c>
      <c r="B42" s="45">
        <v>449</v>
      </c>
      <c r="C42" s="45">
        <f t="shared" si="1"/>
        <v>1011</v>
      </c>
      <c r="D42" s="46">
        <v>493</v>
      </c>
      <c r="E42" s="46">
        <v>518</v>
      </c>
      <c r="F42" s="8"/>
      <c r="G42" s="44" t="s">
        <v>160</v>
      </c>
      <c r="H42" s="45">
        <v>704</v>
      </c>
      <c r="I42" s="45">
        <f t="shared" si="0"/>
        <v>1619</v>
      </c>
      <c r="J42" s="46">
        <v>829</v>
      </c>
      <c r="K42" s="46">
        <v>790</v>
      </c>
    </row>
    <row r="43" spans="1:11" ht="18.95" customHeight="1">
      <c r="A43" s="44" t="s">
        <v>156</v>
      </c>
      <c r="B43" s="45">
        <v>453</v>
      </c>
      <c r="C43" s="45">
        <f t="shared" si="1"/>
        <v>1071</v>
      </c>
      <c r="D43" s="46">
        <v>540</v>
      </c>
      <c r="E43" s="46">
        <v>531</v>
      </c>
      <c r="F43" s="8"/>
      <c r="G43" s="44" t="s">
        <v>162</v>
      </c>
      <c r="H43" s="45">
        <v>138</v>
      </c>
      <c r="I43" s="45">
        <f t="shared" si="0"/>
        <v>853</v>
      </c>
      <c r="J43" s="46">
        <v>380</v>
      </c>
      <c r="K43" s="46">
        <v>473</v>
      </c>
    </row>
    <row r="44" spans="1:11" ht="18.95" customHeight="1">
      <c r="A44" s="47" t="s">
        <v>17</v>
      </c>
      <c r="B44" s="45">
        <v>235</v>
      </c>
      <c r="C44" s="45">
        <f t="shared" si="1"/>
        <v>642</v>
      </c>
      <c r="D44" s="46">
        <v>278</v>
      </c>
      <c r="E44" s="46">
        <v>364</v>
      </c>
      <c r="F44" s="8"/>
      <c r="G44" s="44" t="s">
        <v>339</v>
      </c>
      <c r="H44" s="45">
        <v>346</v>
      </c>
      <c r="I44" s="45">
        <f t="shared" si="0"/>
        <v>832</v>
      </c>
      <c r="J44" s="46">
        <v>410</v>
      </c>
      <c r="K44" s="46">
        <v>422</v>
      </c>
    </row>
    <row r="45" spans="1:11" ht="18.95" customHeight="1">
      <c r="A45" s="44" t="s">
        <v>159</v>
      </c>
      <c r="B45" s="45">
        <v>1284</v>
      </c>
      <c r="C45" s="45">
        <f t="shared" si="1"/>
        <v>2310</v>
      </c>
      <c r="D45" s="46">
        <v>1120</v>
      </c>
      <c r="E45" s="46">
        <v>1190</v>
      </c>
      <c r="F45" s="8"/>
      <c r="G45" s="44" t="s">
        <v>166</v>
      </c>
      <c r="H45" s="122">
        <v>0</v>
      </c>
      <c r="I45" s="46" t="s">
        <v>344</v>
      </c>
      <c r="J45" s="122">
        <v>0</v>
      </c>
      <c r="K45" s="122">
        <v>0</v>
      </c>
    </row>
    <row r="46" spans="1:11" ht="18.95" customHeight="1">
      <c r="A46" s="47" t="s">
        <v>161</v>
      </c>
      <c r="B46" s="45">
        <v>681</v>
      </c>
      <c r="C46" s="45">
        <f t="shared" si="1"/>
        <v>1368</v>
      </c>
      <c r="D46" s="46">
        <v>595</v>
      </c>
      <c r="E46" s="46">
        <v>773</v>
      </c>
      <c r="F46" s="8"/>
      <c r="G46" s="44" t="s">
        <v>168</v>
      </c>
      <c r="H46" s="45">
        <v>339</v>
      </c>
      <c r="I46" s="45">
        <f t="shared" si="0"/>
        <v>886</v>
      </c>
      <c r="J46" s="46">
        <v>427</v>
      </c>
      <c r="K46" s="46">
        <v>459</v>
      </c>
    </row>
    <row r="47" spans="1:11" ht="18.95" customHeight="1">
      <c r="A47" s="47" t="s">
        <v>163</v>
      </c>
      <c r="B47" s="45">
        <v>646</v>
      </c>
      <c r="C47" s="45">
        <f t="shared" si="1"/>
        <v>1362</v>
      </c>
      <c r="D47" s="46">
        <v>664</v>
      </c>
      <c r="E47" s="46">
        <v>698</v>
      </c>
      <c r="F47" s="8"/>
      <c r="G47" s="44" t="s">
        <v>170</v>
      </c>
      <c r="H47" s="45">
        <v>453</v>
      </c>
      <c r="I47" s="45">
        <f t="shared" si="0"/>
        <v>1090</v>
      </c>
      <c r="J47" s="46">
        <v>535</v>
      </c>
      <c r="K47" s="46">
        <v>555</v>
      </c>
    </row>
    <row r="48" spans="1:11" ht="18.95" customHeight="1">
      <c r="A48" s="47" t="s">
        <v>164</v>
      </c>
      <c r="B48" s="45">
        <v>1014</v>
      </c>
      <c r="C48" s="45">
        <f t="shared" si="1"/>
        <v>2053</v>
      </c>
      <c r="D48" s="46">
        <v>955</v>
      </c>
      <c r="E48" s="46">
        <v>1098</v>
      </c>
      <c r="F48" s="8"/>
      <c r="G48" s="44" t="s">
        <v>172</v>
      </c>
      <c r="H48" s="45">
        <v>262</v>
      </c>
      <c r="I48" s="45">
        <f t="shared" si="0"/>
        <v>733</v>
      </c>
      <c r="J48" s="46">
        <v>323</v>
      </c>
      <c r="K48" s="46">
        <v>410</v>
      </c>
    </row>
    <row r="49" spans="1:11" ht="18.95" customHeight="1">
      <c r="A49" s="47" t="s">
        <v>165</v>
      </c>
      <c r="B49" s="45">
        <v>704</v>
      </c>
      <c r="C49" s="45">
        <f t="shared" si="1"/>
        <v>1522</v>
      </c>
      <c r="D49" s="46">
        <v>723</v>
      </c>
      <c r="E49" s="46">
        <v>799</v>
      </c>
      <c r="F49" s="8"/>
      <c r="G49" s="44" t="s">
        <v>340</v>
      </c>
      <c r="H49" s="45">
        <v>391</v>
      </c>
      <c r="I49" s="45">
        <f t="shared" si="0"/>
        <v>1077</v>
      </c>
      <c r="J49" s="46">
        <v>511</v>
      </c>
      <c r="K49" s="46">
        <v>566</v>
      </c>
    </row>
    <row r="50" spans="1:11" ht="18.95" customHeight="1">
      <c r="A50" s="47" t="s">
        <v>167</v>
      </c>
      <c r="B50" s="45">
        <v>660</v>
      </c>
      <c r="C50" s="45">
        <f t="shared" si="1"/>
        <v>1639</v>
      </c>
      <c r="D50" s="46">
        <v>786</v>
      </c>
      <c r="E50" s="46">
        <v>853</v>
      </c>
      <c r="F50" s="8"/>
      <c r="G50" s="44" t="s">
        <v>341</v>
      </c>
      <c r="H50" s="45">
        <v>45</v>
      </c>
      <c r="I50" s="45">
        <f t="shared" si="0"/>
        <v>117</v>
      </c>
      <c r="J50" s="46">
        <v>51</v>
      </c>
      <c r="K50" s="46">
        <v>66</v>
      </c>
    </row>
    <row r="51" spans="1:11" ht="18.95" customHeight="1">
      <c r="A51" s="47" t="s">
        <v>169</v>
      </c>
      <c r="B51" s="45">
        <v>855</v>
      </c>
      <c r="C51" s="45">
        <f t="shared" si="1"/>
        <v>2116</v>
      </c>
      <c r="D51" s="46">
        <v>1038</v>
      </c>
      <c r="E51" s="46">
        <v>1078</v>
      </c>
      <c r="F51" s="8"/>
      <c r="G51" s="44" t="s">
        <v>174</v>
      </c>
      <c r="H51" s="45">
        <v>331</v>
      </c>
      <c r="I51" s="45">
        <f t="shared" si="0"/>
        <v>1037</v>
      </c>
      <c r="J51" s="46">
        <v>460</v>
      </c>
      <c r="K51" s="46">
        <v>577</v>
      </c>
    </row>
    <row r="52" spans="1:11" ht="18.75" customHeight="1">
      <c r="A52" s="47" t="s">
        <v>171</v>
      </c>
      <c r="B52" s="45">
        <v>886</v>
      </c>
      <c r="C52" s="45">
        <f t="shared" si="1"/>
        <v>2136</v>
      </c>
      <c r="D52" s="46">
        <v>1048</v>
      </c>
      <c r="E52" s="46">
        <v>1088</v>
      </c>
      <c r="F52" s="8"/>
      <c r="G52" s="44" t="s">
        <v>342</v>
      </c>
      <c r="H52" s="45">
        <v>471</v>
      </c>
      <c r="I52" s="45">
        <f t="shared" si="0"/>
        <v>1202</v>
      </c>
      <c r="J52" s="46">
        <v>601</v>
      </c>
      <c r="K52" s="46">
        <v>601</v>
      </c>
    </row>
    <row r="53" spans="1:11" ht="18.95" customHeight="1">
      <c r="A53" s="47" t="s">
        <v>173</v>
      </c>
      <c r="B53" s="45">
        <v>1032</v>
      </c>
      <c r="C53" s="45">
        <f t="shared" si="1"/>
        <v>2411</v>
      </c>
      <c r="D53" s="46">
        <v>1130</v>
      </c>
      <c r="E53" s="46">
        <v>1281</v>
      </c>
      <c r="F53" s="8"/>
      <c r="G53" s="44" t="s">
        <v>343</v>
      </c>
      <c r="H53" s="45">
        <v>600</v>
      </c>
      <c r="I53" s="45">
        <f t="shared" si="0"/>
        <v>1739</v>
      </c>
      <c r="J53" s="46">
        <v>840</v>
      </c>
      <c r="K53" s="46">
        <v>899</v>
      </c>
    </row>
    <row r="54" spans="1:11" ht="18.95" customHeight="1">
      <c r="A54" s="47" t="s">
        <v>175</v>
      </c>
      <c r="B54" s="45">
        <v>548</v>
      </c>
      <c r="C54" s="45">
        <f t="shared" si="1"/>
        <v>1417</v>
      </c>
      <c r="D54" s="46">
        <v>638</v>
      </c>
      <c r="E54" s="46">
        <v>779</v>
      </c>
      <c r="F54" s="8"/>
      <c r="G54" s="44" t="s">
        <v>176</v>
      </c>
      <c r="H54" s="45">
        <v>407</v>
      </c>
      <c r="I54" s="45">
        <f t="shared" si="0"/>
        <v>936</v>
      </c>
      <c r="J54" s="46">
        <v>490</v>
      </c>
      <c r="K54" s="46">
        <v>446</v>
      </c>
    </row>
    <row r="55" spans="1:11" ht="18.95" customHeight="1">
      <c r="A55" s="47" t="s">
        <v>81</v>
      </c>
      <c r="B55" s="45">
        <v>707</v>
      </c>
      <c r="C55" s="45">
        <f t="shared" si="1"/>
        <v>1701</v>
      </c>
      <c r="D55" s="46">
        <v>789</v>
      </c>
      <c r="E55" s="46">
        <v>912</v>
      </c>
      <c r="F55" s="8"/>
      <c r="G55" s="44" t="s">
        <v>177</v>
      </c>
      <c r="H55" s="45">
        <v>559</v>
      </c>
      <c r="I55" s="45">
        <f t="shared" si="0"/>
        <v>1520</v>
      </c>
      <c r="J55" s="46">
        <v>753</v>
      </c>
      <c r="K55" s="46">
        <v>767</v>
      </c>
    </row>
    <row r="56" spans="1:11" ht="18.75" customHeight="1">
      <c r="A56" s="47" t="s">
        <v>83</v>
      </c>
      <c r="B56" s="45">
        <v>939</v>
      </c>
      <c r="C56" s="45">
        <f t="shared" si="1"/>
        <v>2316</v>
      </c>
      <c r="D56" s="46">
        <v>1063</v>
      </c>
      <c r="E56" s="46">
        <v>1253</v>
      </c>
      <c r="F56" s="8"/>
      <c r="G56" s="44" t="s">
        <v>179</v>
      </c>
      <c r="H56" s="45">
        <v>658</v>
      </c>
      <c r="I56" s="45">
        <f>J56+K56</f>
        <v>1619</v>
      </c>
      <c r="J56" s="46">
        <v>809</v>
      </c>
      <c r="K56" s="46">
        <v>810</v>
      </c>
    </row>
    <row r="57" spans="1:11" ht="18.75" customHeight="1">
      <c r="A57" s="47" t="s">
        <v>85</v>
      </c>
      <c r="B57" s="118">
        <v>734</v>
      </c>
      <c r="C57" s="118">
        <f t="shared" si="1"/>
        <v>1648</v>
      </c>
      <c r="D57" s="46">
        <v>760</v>
      </c>
      <c r="E57" s="46">
        <v>888</v>
      </c>
      <c r="F57" s="8"/>
      <c r="G57" s="44" t="s">
        <v>181</v>
      </c>
      <c r="H57" s="118">
        <v>390</v>
      </c>
      <c r="I57" s="118">
        <f>J57+K57</f>
        <v>1124</v>
      </c>
      <c r="J57" s="46">
        <v>569</v>
      </c>
      <c r="K57" s="46">
        <v>555</v>
      </c>
    </row>
    <row r="58" spans="1:11" ht="33" customHeight="1">
      <c r="A58" s="145" t="s">
        <v>345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ht="20.100000000000001" customHeight="1">
      <c r="A59" s="134" t="s">
        <v>79</v>
      </c>
      <c r="B59" s="41"/>
      <c r="C59" s="136" t="s">
        <v>300</v>
      </c>
      <c r="D59" s="137"/>
      <c r="E59" s="138"/>
      <c r="F59" s="8"/>
      <c r="G59" s="134" t="s">
        <v>79</v>
      </c>
      <c r="H59" s="41" t="s">
        <v>78</v>
      </c>
      <c r="I59" s="136" t="s">
        <v>0</v>
      </c>
      <c r="J59" s="137"/>
      <c r="K59" s="138"/>
    </row>
    <row r="60" spans="1:11" ht="20.100000000000001" customHeight="1">
      <c r="A60" s="135"/>
      <c r="B60" s="42" t="s">
        <v>302</v>
      </c>
      <c r="C60" s="43" t="s">
        <v>297</v>
      </c>
      <c r="D60" s="43" t="s">
        <v>298</v>
      </c>
      <c r="E60" s="43" t="s">
        <v>299</v>
      </c>
      <c r="F60" s="8"/>
      <c r="G60" s="135"/>
      <c r="H60" s="42" t="s">
        <v>3</v>
      </c>
      <c r="I60" s="43" t="s">
        <v>6</v>
      </c>
      <c r="J60" s="43" t="s">
        <v>7</v>
      </c>
      <c r="K60" s="43" t="s">
        <v>8</v>
      </c>
    </row>
    <row r="61" spans="1:11" ht="18.95" customHeight="1">
      <c r="A61" s="44" t="s">
        <v>183</v>
      </c>
      <c r="B61" s="99">
        <v>2009</v>
      </c>
      <c r="C61" s="45">
        <f>D61+E61</f>
        <v>4731</v>
      </c>
      <c r="D61" s="100">
        <v>2399</v>
      </c>
      <c r="E61" s="101">
        <v>2332</v>
      </c>
      <c r="F61" s="8"/>
      <c r="G61" s="44" t="s">
        <v>271</v>
      </c>
      <c r="H61" s="45">
        <v>713</v>
      </c>
      <c r="I61" s="45">
        <f>J61+K61</f>
        <v>1631</v>
      </c>
      <c r="J61" s="46">
        <v>820</v>
      </c>
      <c r="K61" s="46">
        <v>811</v>
      </c>
    </row>
    <row r="62" spans="1:11" ht="18.95" customHeight="1">
      <c r="A62" s="44" t="s">
        <v>185</v>
      </c>
      <c r="B62" s="45">
        <v>599</v>
      </c>
      <c r="C62" s="45">
        <f t="shared" ref="C62:C113" si="2">D62+E62</f>
        <v>1242</v>
      </c>
      <c r="D62" s="46">
        <v>613</v>
      </c>
      <c r="E62" s="46">
        <v>629</v>
      </c>
      <c r="F62" s="8"/>
      <c r="G62" s="44" t="s">
        <v>178</v>
      </c>
      <c r="H62" s="45">
        <v>1179</v>
      </c>
      <c r="I62" s="45">
        <f t="shared" ref="I62:I111" si="3">J62+K62</f>
        <v>3005</v>
      </c>
      <c r="J62" s="46">
        <v>1476</v>
      </c>
      <c r="K62" s="46">
        <v>1529</v>
      </c>
    </row>
    <row r="63" spans="1:11" ht="18.95" customHeight="1">
      <c r="A63" s="44" t="s">
        <v>187</v>
      </c>
      <c r="B63" s="45">
        <v>191</v>
      </c>
      <c r="C63" s="45">
        <f t="shared" si="2"/>
        <v>391</v>
      </c>
      <c r="D63" s="46">
        <v>199</v>
      </c>
      <c r="E63" s="46">
        <v>192</v>
      </c>
      <c r="F63" s="8"/>
      <c r="G63" s="44" t="s">
        <v>180</v>
      </c>
      <c r="H63" s="45">
        <v>902</v>
      </c>
      <c r="I63" s="45">
        <f t="shared" si="3"/>
        <v>2446</v>
      </c>
      <c r="J63" s="46">
        <v>1230</v>
      </c>
      <c r="K63" s="46">
        <v>1216</v>
      </c>
    </row>
    <row r="64" spans="1:11" ht="18.95" customHeight="1">
      <c r="A64" s="44" t="s">
        <v>189</v>
      </c>
      <c r="B64" s="45">
        <v>1170</v>
      </c>
      <c r="C64" s="45">
        <f t="shared" si="2"/>
        <v>2568</v>
      </c>
      <c r="D64" s="46">
        <v>1267</v>
      </c>
      <c r="E64" s="46">
        <v>1301</v>
      </c>
      <c r="F64" s="8"/>
      <c r="G64" s="44" t="s">
        <v>182</v>
      </c>
      <c r="H64" s="45">
        <v>940</v>
      </c>
      <c r="I64" s="45">
        <f t="shared" si="3"/>
        <v>2585</v>
      </c>
      <c r="J64" s="46">
        <v>1280</v>
      </c>
      <c r="K64" s="46">
        <v>1305</v>
      </c>
    </row>
    <row r="65" spans="1:11" ht="18.95" customHeight="1">
      <c r="A65" s="44" t="s">
        <v>191</v>
      </c>
      <c r="B65" s="45">
        <v>1134</v>
      </c>
      <c r="C65" s="45">
        <f t="shared" si="2"/>
        <v>2607</v>
      </c>
      <c r="D65" s="46">
        <v>1247</v>
      </c>
      <c r="E65" s="46">
        <v>1360</v>
      </c>
      <c r="F65" s="8"/>
      <c r="G65" s="44" t="s">
        <v>184</v>
      </c>
      <c r="H65" s="45">
        <v>966</v>
      </c>
      <c r="I65" s="45">
        <f t="shared" si="3"/>
        <v>2426</v>
      </c>
      <c r="J65" s="46">
        <v>1164</v>
      </c>
      <c r="K65" s="46">
        <v>1262</v>
      </c>
    </row>
    <row r="66" spans="1:11" ht="18.95" customHeight="1">
      <c r="A66" s="44" t="s">
        <v>193</v>
      </c>
      <c r="B66" s="45">
        <v>686</v>
      </c>
      <c r="C66" s="45">
        <f t="shared" si="2"/>
        <v>1743</v>
      </c>
      <c r="D66" s="46">
        <v>886</v>
      </c>
      <c r="E66" s="46">
        <v>857</v>
      </c>
      <c r="F66" s="8"/>
      <c r="G66" s="44" t="s">
        <v>186</v>
      </c>
      <c r="H66" s="45">
        <v>578</v>
      </c>
      <c r="I66" s="45">
        <f t="shared" si="3"/>
        <v>1169</v>
      </c>
      <c r="J66" s="46">
        <v>587</v>
      </c>
      <c r="K66" s="46">
        <v>582</v>
      </c>
    </row>
    <row r="67" spans="1:11" ht="18.95" customHeight="1">
      <c r="A67" s="44" t="s">
        <v>346</v>
      </c>
      <c r="B67" s="45">
        <v>307</v>
      </c>
      <c r="C67" s="45">
        <f t="shared" si="2"/>
        <v>716</v>
      </c>
      <c r="D67" s="46">
        <v>353</v>
      </c>
      <c r="E67" s="46">
        <v>363</v>
      </c>
      <c r="F67" s="8"/>
      <c r="G67" s="44" t="s">
        <v>188</v>
      </c>
      <c r="H67" s="45">
        <v>716</v>
      </c>
      <c r="I67" s="45">
        <f t="shared" si="3"/>
        <v>1822</v>
      </c>
      <c r="J67" s="46">
        <v>888</v>
      </c>
      <c r="K67" s="46">
        <v>934</v>
      </c>
    </row>
    <row r="68" spans="1:11" ht="18.95" customHeight="1">
      <c r="A68" s="44" t="s">
        <v>347</v>
      </c>
      <c r="B68" s="45">
        <v>320</v>
      </c>
      <c r="C68" s="45">
        <f t="shared" si="2"/>
        <v>855</v>
      </c>
      <c r="D68" s="46">
        <v>423</v>
      </c>
      <c r="E68" s="46">
        <v>432</v>
      </c>
      <c r="F68" s="8"/>
      <c r="G68" s="44" t="s">
        <v>190</v>
      </c>
      <c r="H68" s="45">
        <v>576</v>
      </c>
      <c r="I68" s="45">
        <f t="shared" si="3"/>
        <v>1207</v>
      </c>
      <c r="J68" s="46">
        <v>687</v>
      </c>
      <c r="K68" s="46">
        <v>520</v>
      </c>
    </row>
    <row r="69" spans="1:11" ht="18.95" customHeight="1">
      <c r="A69" s="44" t="s">
        <v>16</v>
      </c>
      <c r="B69" s="45">
        <v>527</v>
      </c>
      <c r="C69" s="45">
        <f t="shared" si="2"/>
        <v>1157</v>
      </c>
      <c r="D69" s="46">
        <v>534</v>
      </c>
      <c r="E69" s="46">
        <v>623</v>
      </c>
      <c r="F69" s="8"/>
      <c r="G69" s="44" t="s">
        <v>192</v>
      </c>
      <c r="H69" s="45">
        <v>280</v>
      </c>
      <c r="I69" s="45">
        <f t="shared" si="3"/>
        <v>629</v>
      </c>
      <c r="J69" s="46">
        <v>317</v>
      </c>
      <c r="K69" s="46">
        <v>312</v>
      </c>
    </row>
    <row r="70" spans="1:11" ht="18.95" customHeight="1">
      <c r="A70" s="44" t="s">
        <v>196</v>
      </c>
      <c r="B70" s="45">
        <v>491</v>
      </c>
      <c r="C70" s="45">
        <f t="shared" si="2"/>
        <v>1285</v>
      </c>
      <c r="D70" s="46">
        <v>619</v>
      </c>
      <c r="E70" s="46">
        <v>666</v>
      </c>
      <c r="F70" s="8"/>
      <c r="G70" s="44" t="s">
        <v>194</v>
      </c>
      <c r="H70" s="45">
        <v>8892</v>
      </c>
      <c r="I70" s="45">
        <f t="shared" si="3"/>
        <v>21750</v>
      </c>
      <c r="J70" s="46">
        <v>10519</v>
      </c>
      <c r="K70" s="46">
        <v>11231</v>
      </c>
    </row>
    <row r="71" spans="1:11" ht="18.95" customHeight="1">
      <c r="A71" s="44" t="s">
        <v>198</v>
      </c>
      <c r="B71" s="45">
        <v>901</v>
      </c>
      <c r="C71" s="45">
        <f t="shared" si="2"/>
        <v>2284</v>
      </c>
      <c r="D71" s="46">
        <v>1084</v>
      </c>
      <c r="E71" s="46">
        <v>1200</v>
      </c>
      <c r="F71" s="8"/>
      <c r="G71" s="44" t="s">
        <v>195</v>
      </c>
      <c r="H71" s="45">
        <v>6</v>
      </c>
      <c r="I71" s="45">
        <f t="shared" si="3"/>
        <v>83</v>
      </c>
      <c r="J71" s="46">
        <v>27</v>
      </c>
      <c r="K71" s="46">
        <v>56</v>
      </c>
    </row>
    <row r="72" spans="1:11" ht="18.95" customHeight="1">
      <c r="A72" s="44" t="s">
        <v>200</v>
      </c>
      <c r="B72" s="45">
        <v>675</v>
      </c>
      <c r="C72" s="45">
        <f t="shared" si="2"/>
        <v>1464</v>
      </c>
      <c r="D72" s="46">
        <v>709</v>
      </c>
      <c r="E72" s="46">
        <v>755</v>
      </c>
      <c r="F72" s="8"/>
      <c r="G72" s="44" t="s">
        <v>197</v>
      </c>
      <c r="H72" s="45">
        <v>949</v>
      </c>
      <c r="I72" s="45">
        <f t="shared" si="3"/>
        <v>2943</v>
      </c>
      <c r="J72" s="46">
        <v>1433</v>
      </c>
      <c r="K72" s="46">
        <v>1510</v>
      </c>
    </row>
    <row r="73" spans="1:11" ht="18.95" customHeight="1">
      <c r="A73" s="44" t="s">
        <v>202</v>
      </c>
      <c r="B73" s="45">
        <v>809</v>
      </c>
      <c r="C73" s="45">
        <f t="shared" si="2"/>
        <v>1947</v>
      </c>
      <c r="D73" s="46">
        <v>894</v>
      </c>
      <c r="E73" s="46">
        <v>1053</v>
      </c>
      <c r="F73" s="8"/>
      <c r="G73" s="44" t="s">
        <v>199</v>
      </c>
      <c r="H73" s="45">
        <v>6151</v>
      </c>
      <c r="I73" s="45">
        <f t="shared" si="3"/>
        <v>13582</v>
      </c>
      <c r="J73" s="46">
        <v>6862</v>
      </c>
      <c r="K73" s="46">
        <v>6720</v>
      </c>
    </row>
    <row r="74" spans="1:11" ht="18.95" customHeight="1">
      <c r="A74" s="44" t="s">
        <v>204</v>
      </c>
      <c r="B74" s="45">
        <v>951</v>
      </c>
      <c r="C74" s="45">
        <f t="shared" si="2"/>
        <v>2243</v>
      </c>
      <c r="D74" s="46">
        <v>1105</v>
      </c>
      <c r="E74" s="46">
        <v>1138</v>
      </c>
      <c r="F74" s="8"/>
      <c r="G74" s="44" t="s">
        <v>201</v>
      </c>
      <c r="H74" s="45">
        <v>824</v>
      </c>
      <c r="I74" s="45">
        <f t="shared" si="3"/>
        <v>1474</v>
      </c>
      <c r="J74" s="46">
        <v>720</v>
      </c>
      <c r="K74" s="46">
        <v>754</v>
      </c>
    </row>
    <row r="75" spans="1:11" ht="18.95" customHeight="1">
      <c r="A75" s="44" t="s">
        <v>206</v>
      </c>
      <c r="B75" s="45">
        <v>1265</v>
      </c>
      <c r="C75" s="45">
        <f t="shared" si="2"/>
        <v>2509</v>
      </c>
      <c r="D75" s="46">
        <v>1195</v>
      </c>
      <c r="E75" s="46">
        <v>1314</v>
      </c>
      <c r="F75" s="8"/>
      <c r="G75" s="44" t="s">
        <v>203</v>
      </c>
      <c r="H75" s="45">
        <v>1144</v>
      </c>
      <c r="I75" s="45">
        <f t="shared" si="3"/>
        <v>2010</v>
      </c>
      <c r="J75" s="46">
        <v>1018</v>
      </c>
      <c r="K75" s="46">
        <v>992</v>
      </c>
    </row>
    <row r="76" spans="1:11" ht="18.95" customHeight="1">
      <c r="A76" s="44" t="s">
        <v>208</v>
      </c>
      <c r="B76" s="45">
        <v>723</v>
      </c>
      <c r="C76" s="45">
        <f t="shared" si="2"/>
        <v>1398</v>
      </c>
      <c r="D76" s="46">
        <v>665</v>
      </c>
      <c r="E76" s="46">
        <v>733</v>
      </c>
      <c r="F76" s="8"/>
      <c r="G76" s="44" t="s">
        <v>205</v>
      </c>
      <c r="H76" s="45">
        <v>726</v>
      </c>
      <c r="I76" s="45">
        <f t="shared" si="3"/>
        <v>1634</v>
      </c>
      <c r="J76" s="46">
        <v>793</v>
      </c>
      <c r="K76" s="46">
        <v>841</v>
      </c>
    </row>
    <row r="77" spans="1:11" ht="18.95" customHeight="1">
      <c r="A77" s="44" t="s">
        <v>210</v>
      </c>
      <c r="B77" s="45">
        <v>1067</v>
      </c>
      <c r="C77" s="45">
        <f t="shared" si="2"/>
        <v>2300</v>
      </c>
      <c r="D77" s="46">
        <v>1129</v>
      </c>
      <c r="E77" s="46">
        <v>1171</v>
      </c>
      <c r="F77" s="8"/>
      <c r="G77" s="44" t="s">
        <v>207</v>
      </c>
      <c r="H77" s="45">
        <v>388</v>
      </c>
      <c r="I77" s="45">
        <f t="shared" si="3"/>
        <v>839</v>
      </c>
      <c r="J77" s="46">
        <v>423</v>
      </c>
      <c r="K77" s="46">
        <v>416</v>
      </c>
    </row>
    <row r="78" spans="1:11" ht="18.95" customHeight="1">
      <c r="A78" s="44" t="s">
        <v>212</v>
      </c>
      <c r="B78" s="45">
        <v>321</v>
      </c>
      <c r="C78" s="45">
        <f t="shared" si="2"/>
        <v>758</v>
      </c>
      <c r="D78" s="46">
        <v>350</v>
      </c>
      <c r="E78" s="46">
        <v>408</v>
      </c>
      <c r="F78" s="8"/>
      <c r="G78" s="44" t="s">
        <v>209</v>
      </c>
      <c r="H78" s="45">
        <v>464</v>
      </c>
      <c r="I78" s="45">
        <f t="shared" si="3"/>
        <v>1208</v>
      </c>
      <c r="J78" s="46">
        <v>614</v>
      </c>
      <c r="K78" s="46">
        <v>594</v>
      </c>
    </row>
    <row r="79" spans="1:11" ht="18.95" customHeight="1">
      <c r="A79" s="44" t="s">
        <v>214</v>
      </c>
      <c r="B79" s="45">
        <v>264</v>
      </c>
      <c r="C79" s="45">
        <f t="shared" si="2"/>
        <v>614</v>
      </c>
      <c r="D79" s="46">
        <v>271</v>
      </c>
      <c r="E79" s="46">
        <v>343</v>
      </c>
      <c r="F79" s="8"/>
      <c r="G79" s="44" t="s">
        <v>211</v>
      </c>
      <c r="H79" s="45">
        <v>763</v>
      </c>
      <c r="I79" s="45">
        <f t="shared" si="3"/>
        <v>1654</v>
      </c>
      <c r="J79" s="46">
        <v>886</v>
      </c>
      <c r="K79" s="46">
        <v>768</v>
      </c>
    </row>
    <row r="80" spans="1:11" ht="18.95" customHeight="1">
      <c r="A80" s="44" t="s">
        <v>216</v>
      </c>
      <c r="B80" s="45">
        <v>510</v>
      </c>
      <c r="C80" s="45">
        <f t="shared" si="2"/>
        <v>1182</v>
      </c>
      <c r="D80" s="46">
        <v>518</v>
      </c>
      <c r="E80" s="46">
        <v>664</v>
      </c>
      <c r="F80" s="8"/>
      <c r="G80" s="44" t="s">
        <v>213</v>
      </c>
      <c r="H80" s="45">
        <v>1162</v>
      </c>
      <c r="I80" s="45">
        <f t="shared" si="3"/>
        <v>2622</v>
      </c>
      <c r="J80" s="46">
        <v>1479</v>
      </c>
      <c r="K80" s="46">
        <v>1143</v>
      </c>
    </row>
    <row r="81" spans="1:11" ht="18.95" customHeight="1">
      <c r="A81" s="44" t="s">
        <v>218</v>
      </c>
      <c r="B81" s="45">
        <v>322</v>
      </c>
      <c r="C81" s="45">
        <f t="shared" si="2"/>
        <v>705</v>
      </c>
      <c r="D81" s="46">
        <v>288</v>
      </c>
      <c r="E81" s="46">
        <v>417</v>
      </c>
      <c r="F81" s="8"/>
      <c r="G81" s="44" t="s">
        <v>215</v>
      </c>
      <c r="H81" s="45">
        <v>1223</v>
      </c>
      <c r="I81" s="45">
        <f t="shared" si="3"/>
        <v>2546</v>
      </c>
      <c r="J81" s="46">
        <v>1310</v>
      </c>
      <c r="K81" s="46">
        <v>1236</v>
      </c>
    </row>
    <row r="82" spans="1:11" ht="18.95" customHeight="1">
      <c r="A82" s="44" t="s">
        <v>220</v>
      </c>
      <c r="B82" s="45">
        <v>294</v>
      </c>
      <c r="C82" s="45">
        <f t="shared" si="2"/>
        <v>755</v>
      </c>
      <c r="D82" s="46">
        <v>352</v>
      </c>
      <c r="E82" s="46">
        <v>403</v>
      </c>
      <c r="F82" s="8"/>
      <c r="G82" s="44" t="s">
        <v>217</v>
      </c>
      <c r="H82" s="45">
        <v>993</v>
      </c>
      <c r="I82" s="45">
        <f t="shared" si="3"/>
        <v>2653</v>
      </c>
      <c r="J82" s="46">
        <v>1333</v>
      </c>
      <c r="K82" s="46">
        <v>1320</v>
      </c>
    </row>
    <row r="83" spans="1:11" ht="18.95" customHeight="1">
      <c r="A83" s="47" t="s">
        <v>222</v>
      </c>
      <c r="B83" s="45">
        <v>115</v>
      </c>
      <c r="C83" s="45">
        <f t="shared" si="2"/>
        <v>269</v>
      </c>
      <c r="D83" s="46">
        <v>118</v>
      </c>
      <c r="E83" s="46">
        <v>151</v>
      </c>
      <c r="F83" s="8"/>
      <c r="G83" s="44" t="s">
        <v>219</v>
      </c>
      <c r="H83" s="45">
        <v>1007</v>
      </c>
      <c r="I83" s="45">
        <f t="shared" si="3"/>
        <v>2425</v>
      </c>
      <c r="J83" s="46">
        <v>1277</v>
      </c>
      <c r="K83" s="46">
        <v>1148</v>
      </c>
    </row>
    <row r="84" spans="1:11" ht="18.95" customHeight="1">
      <c r="A84" s="47" t="s">
        <v>224</v>
      </c>
      <c r="B84" s="45">
        <v>98</v>
      </c>
      <c r="C84" s="45">
        <f t="shared" si="2"/>
        <v>239</v>
      </c>
      <c r="D84" s="46">
        <v>121</v>
      </c>
      <c r="E84" s="46">
        <v>118</v>
      </c>
      <c r="F84" s="8"/>
      <c r="G84" s="44" t="s">
        <v>221</v>
      </c>
      <c r="H84" s="45">
        <v>780</v>
      </c>
      <c r="I84" s="45">
        <f t="shared" si="3"/>
        <v>1867</v>
      </c>
      <c r="J84" s="46">
        <v>987</v>
      </c>
      <c r="K84" s="46">
        <v>880</v>
      </c>
    </row>
    <row r="85" spans="1:11" ht="18.95" customHeight="1">
      <c r="A85" s="47" t="s">
        <v>226</v>
      </c>
      <c r="B85" s="45">
        <v>50</v>
      </c>
      <c r="C85" s="45">
        <f t="shared" si="2"/>
        <v>112</v>
      </c>
      <c r="D85" s="46">
        <v>55</v>
      </c>
      <c r="E85" s="46">
        <v>57</v>
      </c>
      <c r="F85" s="8"/>
      <c r="G85" s="44" t="s">
        <v>276</v>
      </c>
      <c r="H85" s="45">
        <v>930</v>
      </c>
      <c r="I85" s="45">
        <f t="shared" si="3"/>
        <v>2410</v>
      </c>
      <c r="J85" s="46">
        <v>1239</v>
      </c>
      <c r="K85" s="46">
        <v>1171</v>
      </c>
    </row>
    <row r="86" spans="1:11" ht="18.95" customHeight="1">
      <c r="A86" s="47" t="s">
        <v>275</v>
      </c>
      <c r="B86" s="45">
        <v>766</v>
      </c>
      <c r="C86" s="45">
        <f t="shared" si="2"/>
        <v>1491</v>
      </c>
      <c r="D86" s="46">
        <v>753</v>
      </c>
      <c r="E86" s="46">
        <v>738</v>
      </c>
      <c r="F86" s="8"/>
      <c r="G86" s="44" t="s">
        <v>223</v>
      </c>
      <c r="H86" s="45">
        <v>1499</v>
      </c>
      <c r="I86" s="45">
        <f t="shared" si="3"/>
        <v>3544</v>
      </c>
      <c r="J86" s="46">
        <v>1790</v>
      </c>
      <c r="K86" s="46">
        <v>1754</v>
      </c>
    </row>
    <row r="87" spans="1:11" ht="18.95" customHeight="1">
      <c r="A87" s="47" t="s">
        <v>277</v>
      </c>
      <c r="B87" s="45">
        <v>787</v>
      </c>
      <c r="C87" s="45">
        <f t="shared" si="2"/>
        <v>1446</v>
      </c>
      <c r="D87" s="46">
        <v>694</v>
      </c>
      <c r="E87" s="46">
        <v>752</v>
      </c>
      <c r="F87" s="8"/>
      <c r="G87" s="44" t="s">
        <v>225</v>
      </c>
      <c r="H87" s="45">
        <v>1180</v>
      </c>
      <c r="I87" s="45">
        <f t="shared" si="3"/>
        <v>2568</v>
      </c>
      <c r="J87" s="46">
        <v>1410</v>
      </c>
      <c r="K87" s="46">
        <v>1158</v>
      </c>
    </row>
    <row r="88" spans="1:11" ht="18.95" customHeight="1">
      <c r="A88" s="47" t="s">
        <v>278</v>
      </c>
      <c r="B88" s="45">
        <v>886</v>
      </c>
      <c r="C88" s="45">
        <f t="shared" si="2"/>
        <v>2118</v>
      </c>
      <c r="D88" s="46">
        <v>1036</v>
      </c>
      <c r="E88" s="46">
        <v>1082</v>
      </c>
      <c r="F88" s="8"/>
      <c r="G88" s="44" t="s">
        <v>227</v>
      </c>
      <c r="H88" s="45">
        <v>1314</v>
      </c>
      <c r="I88" s="45">
        <f t="shared" si="3"/>
        <v>2897</v>
      </c>
      <c r="J88" s="46">
        <v>1547</v>
      </c>
      <c r="K88" s="46">
        <v>1350</v>
      </c>
    </row>
    <row r="89" spans="1:11" ht="18.95" customHeight="1">
      <c r="A89" s="47" t="s">
        <v>279</v>
      </c>
      <c r="B89" s="45">
        <v>654</v>
      </c>
      <c r="C89" s="45">
        <f t="shared" si="2"/>
        <v>1506</v>
      </c>
      <c r="D89" s="46">
        <v>779</v>
      </c>
      <c r="E89" s="46">
        <v>727</v>
      </c>
      <c r="F89" s="8"/>
      <c r="G89" s="44" t="s">
        <v>228</v>
      </c>
      <c r="H89" s="45">
        <v>917</v>
      </c>
      <c r="I89" s="45">
        <f t="shared" si="3"/>
        <v>2363</v>
      </c>
      <c r="J89" s="46">
        <v>1209</v>
      </c>
      <c r="K89" s="46">
        <v>1154</v>
      </c>
    </row>
    <row r="90" spans="1:11" ht="18.95" customHeight="1">
      <c r="A90" s="47" t="s">
        <v>280</v>
      </c>
      <c r="B90" s="45">
        <v>700</v>
      </c>
      <c r="C90" s="45">
        <f t="shared" si="2"/>
        <v>1662</v>
      </c>
      <c r="D90" s="46">
        <v>826</v>
      </c>
      <c r="E90" s="46">
        <v>836</v>
      </c>
      <c r="F90" s="8"/>
      <c r="G90" s="44" t="s">
        <v>230</v>
      </c>
      <c r="H90" s="45">
        <v>0</v>
      </c>
      <c r="I90" s="45">
        <f t="shared" si="3"/>
        <v>0</v>
      </c>
      <c r="J90" s="46">
        <v>0</v>
      </c>
      <c r="K90" s="46">
        <v>0</v>
      </c>
    </row>
    <row r="91" spans="1:11" ht="18.95" customHeight="1">
      <c r="A91" s="47" t="s">
        <v>281</v>
      </c>
      <c r="B91" s="45">
        <v>1121</v>
      </c>
      <c r="C91" s="45">
        <f t="shared" si="2"/>
        <v>2781</v>
      </c>
      <c r="D91" s="46">
        <v>1330</v>
      </c>
      <c r="E91" s="46">
        <v>1451</v>
      </c>
      <c r="F91" s="8"/>
      <c r="G91" s="44" t="s">
        <v>232</v>
      </c>
      <c r="H91" s="45">
        <v>319</v>
      </c>
      <c r="I91" s="45">
        <f t="shared" si="3"/>
        <v>937</v>
      </c>
      <c r="J91" s="46">
        <v>477</v>
      </c>
      <c r="K91" s="46">
        <v>460</v>
      </c>
    </row>
    <row r="92" spans="1:11" ht="18.95" customHeight="1">
      <c r="A92" s="47" t="s">
        <v>229</v>
      </c>
      <c r="B92" s="45">
        <v>660</v>
      </c>
      <c r="C92" s="45">
        <f t="shared" si="2"/>
        <v>1387</v>
      </c>
      <c r="D92" s="46">
        <v>674</v>
      </c>
      <c r="E92" s="46">
        <v>713</v>
      </c>
      <c r="F92" s="8"/>
      <c r="G92" s="44" t="s">
        <v>234</v>
      </c>
      <c r="H92" s="45">
        <v>605</v>
      </c>
      <c r="I92" s="45">
        <f t="shared" si="3"/>
        <v>1611</v>
      </c>
      <c r="J92" s="46">
        <v>830</v>
      </c>
      <c r="K92" s="46">
        <v>781</v>
      </c>
    </row>
    <row r="93" spans="1:11" ht="18.95" customHeight="1">
      <c r="A93" s="47" t="s">
        <v>231</v>
      </c>
      <c r="B93" s="45">
        <v>1169</v>
      </c>
      <c r="C93" s="45">
        <f t="shared" si="2"/>
        <v>2607</v>
      </c>
      <c r="D93" s="46">
        <v>1319</v>
      </c>
      <c r="E93" s="46">
        <v>1288</v>
      </c>
      <c r="F93" s="8"/>
      <c r="G93" s="44" t="s">
        <v>236</v>
      </c>
      <c r="H93" s="45">
        <v>679</v>
      </c>
      <c r="I93" s="45">
        <f t="shared" si="3"/>
        <v>1619</v>
      </c>
      <c r="J93" s="46">
        <v>834</v>
      </c>
      <c r="K93" s="46">
        <v>785</v>
      </c>
    </row>
    <row r="94" spans="1:11" ht="18.95" customHeight="1">
      <c r="A94" s="47" t="s">
        <v>233</v>
      </c>
      <c r="B94" s="45">
        <v>766</v>
      </c>
      <c r="C94" s="45">
        <f t="shared" si="2"/>
        <v>1653</v>
      </c>
      <c r="D94" s="46">
        <v>840</v>
      </c>
      <c r="E94" s="46">
        <v>813</v>
      </c>
      <c r="F94" s="8"/>
      <c r="G94" s="44" t="s">
        <v>238</v>
      </c>
      <c r="H94" s="45">
        <v>2288</v>
      </c>
      <c r="I94" s="45">
        <f t="shared" si="3"/>
        <v>4149</v>
      </c>
      <c r="J94" s="46">
        <v>2007</v>
      </c>
      <c r="K94" s="46">
        <v>2142</v>
      </c>
    </row>
    <row r="95" spans="1:11" ht="18.95" customHeight="1">
      <c r="A95" s="47" t="s">
        <v>235</v>
      </c>
      <c r="B95" s="45">
        <v>860</v>
      </c>
      <c r="C95" s="45">
        <f t="shared" si="2"/>
        <v>1888</v>
      </c>
      <c r="D95" s="46">
        <v>954</v>
      </c>
      <c r="E95" s="46">
        <v>934</v>
      </c>
      <c r="F95" s="8"/>
      <c r="G95" s="44" t="s">
        <v>240</v>
      </c>
      <c r="H95" s="45">
        <v>2493</v>
      </c>
      <c r="I95" s="45">
        <f t="shared" si="3"/>
        <v>4236</v>
      </c>
      <c r="J95" s="46">
        <v>2044</v>
      </c>
      <c r="K95" s="46">
        <v>2192</v>
      </c>
    </row>
    <row r="96" spans="1:11" ht="18.95" customHeight="1">
      <c r="A96" s="47" t="s">
        <v>237</v>
      </c>
      <c r="B96" s="45">
        <v>1020</v>
      </c>
      <c r="C96" s="45">
        <f t="shared" si="2"/>
        <v>2363</v>
      </c>
      <c r="D96" s="46">
        <v>1178</v>
      </c>
      <c r="E96" s="46">
        <v>1185</v>
      </c>
      <c r="F96" s="8"/>
      <c r="G96" s="44" t="s">
        <v>242</v>
      </c>
      <c r="H96" s="45">
        <v>1276</v>
      </c>
      <c r="I96" s="45">
        <f t="shared" si="3"/>
        <v>2464</v>
      </c>
      <c r="J96" s="46">
        <v>1248</v>
      </c>
      <c r="K96" s="46">
        <v>1216</v>
      </c>
    </row>
    <row r="97" spans="1:17" ht="18.95" customHeight="1">
      <c r="A97" s="47" t="s">
        <v>239</v>
      </c>
      <c r="B97" s="45">
        <v>771</v>
      </c>
      <c r="C97" s="45">
        <f t="shared" si="2"/>
        <v>2337</v>
      </c>
      <c r="D97" s="46">
        <v>1140</v>
      </c>
      <c r="E97" s="46">
        <v>1197</v>
      </c>
      <c r="F97" s="8"/>
      <c r="G97" s="44" t="s">
        <v>244</v>
      </c>
      <c r="H97" s="45">
        <v>2421</v>
      </c>
      <c r="I97" s="45">
        <f t="shared" si="3"/>
        <v>5390</v>
      </c>
      <c r="J97" s="46">
        <v>2644</v>
      </c>
      <c r="K97" s="46">
        <v>2746</v>
      </c>
    </row>
    <row r="98" spans="1:17" ht="18.95" customHeight="1">
      <c r="A98" s="47" t="s">
        <v>241</v>
      </c>
      <c r="B98" s="45">
        <v>925</v>
      </c>
      <c r="C98" s="45">
        <f t="shared" si="2"/>
        <v>2495</v>
      </c>
      <c r="D98" s="46">
        <v>1261</v>
      </c>
      <c r="E98" s="46">
        <v>1234</v>
      </c>
      <c r="F98" s="8"/>
      <c r="G98" s="44" t="s">
        <v>246</v>
      </c>
      <c r="H98" s="45">
        <v>1522</v>
      </c>
      <c r="I98" s="45">
        <f t="shared" si="3"/>
        <v>3272</v>
      </c>
      <c r="J98" s="46">
        <v>1571</v>
      </c>
      <c r="K98" s="46">
        <v>1701</v>
      </c>
    </row>
    <row r="99" spans="1:17" ht="18.95" customHeight="1">
      <c r="A99" s="47" t="s">
        <v>243</v>
      </c>
      <c r="B99" s="45">
        <v>1035</v>
      </c>
      <c r="C99" s="45">
        <f t="shared" si="2"/>
        <v>2572</v>
      </c>
      <c r="D99" s="46">
        <v>1273</v>
      </c>
      <c r="E99" s="46">
        <v>1299</v>
      </c>
      <c r="F99" s="8"/>
      <c r="G99" s="44" t="s">
        <v>248</v>
      </c>
      <c r="H99" s="45">
        <v>1450</v>
      </c>
      <c r="I99" s="45">
        <f t="shared" si="3"/>
        <v>3138</v>
      </c>
      <c r="J99" s="46">
        <v>1594</v>
      </c>
      <c r="K99" s="46">
        <v>1544</v>
      </c>
    </row>
    <row r="100" spans="1:17" ht="18.95" customHeight="1">
      <c r="A100" s="47" t="s">
        <v>245</v>
      </c>
      <c r="B100" s="45">
        <v>921</v>
      </c>
      <c r="C100" s="45">
        <f t="shared" si="2"/>
        <v>2337</v>
      </c>
      <c r="D100" s="46">
        <v>1145</v>
      </c>
      <c r="E100" s="46">
        <v>1192</v>
      </c>
      <c r="F100" s="8"/>
      <c r="G100" s="44" t="s">
        <v>250</v>
      </c>
      <c r="H100" s="45">
        <v>1535</v>
      </c>
      <c r="I100" s="45">
        <f t="shared" si="3"/>
        <v>3081</v>
      </c>
      <c r="J100" s="46">
        <v>1606</v>
      </c>
      <c r="K100" s="46">
        <v>1475</v>
      </c>
    </row>
    <row r="101" spans="1:17" ht="18.95" customHeight="1">
      <c r="A101" s="47" t="s">
        <v>247</v>
      </c>
      <c r="B101" s="45">
        <v>747</v>
      </c>
      <c r="C101" s="45">
        <f t="shared" si="2"/>
        <v>2103</v>
      </c>
      <c r="D101" s="46">
        <v>1033</v>
      </c>
      <c r="E101" s="46">
        <v>1070</v>
      </c>
      <c r="F101" s="8"/>
      <c r="G101" s="44" t="s">
        <v>27</v>
      </c>
      <c r="H101" s="45">
        <v>5424</v>
      </c>
      <c r="I101" s="45">
        <f t="shared" si="3"/>
        <v>12858</v>
      </c>
      <c r="J101" s="46">
        <v>6408</v>
      </c>
      <c r="K101" s="46">
        <v>6450</v>
      </c>
    </row>
    <row r="102" spans="1:17" ht="18.95" customHeight="1">
      <c r="A102" s="47" t="s">
        <v>249</v>
      </c>
      <c r="B102" s="45">
        <v>704</v>
      </c>
      <c r="C102" s="45">
        <f t="shared" si="2"/>
        <v>1876</v>
      </c>
      <c r="D102" s="46">
        <v>895</v>
      </c>
      <c r="E102" s="46">
        <v>981</v>
      </c>
      <c r="F102" s="8"/>
      <c r="G102" s="44" t="s">
        <v>253</v>
      </c>
      <c r="H102" s="45">
        <v>5433</v>
      </c>
      <c r="I102" s="45">
        <f t="shared" si="3"/>
        <v>12385</v>
      </c>
      <c r="J102" s="46">
        <v>6341</v>
      </c>
      <c r="K102" s="46">
        <v>6044</v>
      </c>
    </row>
    <row r="103" spans="1:17" ht="18.95" customHeight="1">
      <c r="A103" s="47" t="s">
        <v>251</v>
      </c>
      <c r="B103" s="45">
        <v>397</v>
      </c>
      <c r="C103" s="45">
        <f t="shared" si="2"/>
        <v>1064</v>
      </c>
      <c r="D103" s="46">
        <v>519</v>
      </c>
      <c r="E103" s="46">
        <v>545</v>
      </c>
      <c r="F103" s="8"/>
      <c r="G103" s="44" t="s">
        <v>255</v>
      </c>
      <c r="H103" s="45">
        <v>3636</v>
      </c>
      <c r="I103" s="45">
        <f t="shared" si="3"/>
        <v>8159</v>
      </c>
      <c r="J103" s="46">
        <v>4139</v>
      </c>
      <c r="K103" s="46">
        <v>4020</v>
      </c>
    </row>
    <row r="104" spans="1:17" ht="18.95" customHeight="1">
      <c r="A104" s="47" t="s">
        <v>252</v>
      </c>
      <c r="B104" s="45">
        <v>887</v>
      </c>
      <c r="C104" s="45">
        <f t="shared" si="2"/>
        <v>2226</v>
      </c>
      <c r="D104" s="46">
        <v>1071</v>
      </c>
      <c r="E104" s="46">
        <v>1155</v>
      </c>
      <c r="F104" s="8"/>
      <c r="G104" s="44" t="s">
        <v>257</v>
      </c>
      <c r="H104" s="45">
        <v>200</v>
      </c>
      <c r="I104" s="45">
        <f t="shared" si="3"/>
        <v>441</v>
      </c>
      <c r="J104" s="46">
        <v>226</v>
      </c>
      <c r="K104" s="46">
        <v>215</v>
      </c>
    </row>
    <row r="105" spans="1:17" ht="18.95" customHeight="1">
      <c r="A105" s="47" t="s">
        <v>254</v>
      </c>
      <c r="B105" s="45">
        <v>2089</v>
      </c>
      <c r="C105" s="45">
        <f t="shared" si="2"/>
        <v>3805</v>
      </c>
      <c r="D105" s="46">
        <v>1793</v>
      </c>
      <c r="E105" s="46">
        <v>2012</v>
      </c>
      <c r="F105" s="8"/>
      <c r="G105" s="44" t="s">
        <v>259</v>
      </c>
      <c r="H105" s="45">
        <v>1439</v>
      </c>
      <c r="I105" s="45">
        <f t="shared" si="3"/>
        <v>3705</v>
      </c>
      <c r="J105" s="46">
        <v>1856</v>
      </c>
      <c r="K105" s="46">
        <v>1849</v>
      </c>
      <c r="M105" s="6" t="s">
        <v>47</v>
      </c>
    </row>
    <row r="106" spans="1:17" ht="18.95" customHeight="1">
      <c r="A106" s="47" t="s">
        <v>256</v>
      </c>
      <c r="B106" s="45">
        <v>613</v>
      </c>
      <c r="C106" s="45">
        <f t="shared" si="2"/>
        <v>1686</v>
      </c>
      <c r="D106" s="46">
        <v>822</v>
      </c>
      <c r="E106" s="46">
        <v>864</v>
      </c>
      <c r="F106" s="8"/>
      <c r="G106" s="44" t="s">
        <v>261</v>
      </c>
      <c r="H106" s="45">
        <v>1268</v>
      </c>
      <c r="I106" s="45">
        <f t="shared" si="3"/>
        <v>3191</v>
      </c>
      <c r="J106" s="46">
        <v>1679</v>
      </c>
      <c r="K106" s="46">
        <v>1512</v>
      </c>
    </row>
    <row r="107" spans="1:17" ht="18.95" customHeight="1">
      <c r="A107" s="47" t="s">
        <v>258</v>
      </c>
      <c r="B107" s="45">
        <v>533</v>
      </c>
      <c r="C107" s="45">
        <f t="shared" si="2"/>
        <v>1294</v>
      </c>
      <c r="D107" s="46">
        <v>611</v>
      </c>
      <c r="E107" s="46">
        <v>683</v>
      </c>
      <c r="F107" s="8"/>
      <c r="G107" s="44" t="s">
        <v>263</v>
      </c>
      <c r="H107" s="45">
        <v>2102</v>
      </c>
      <c r="I107" s="45">
        <f t="shared" si="3"/>
        <v>4238</v>
      </c>
      <c r="J107" s="46">
        <v>2345</v>
      </c>
      <c r="K107" s="46">
        <v>1893</v>
      </c>
    </row>
    <row r="108" spans="1:17" ht="18.95" customHeight="1">
      <c r="A108" s="47" t="s">
        <v>260</v>
      </c>
      <c r="B108" s="45">
        <v>991</v>
      </c>
      <c r="C108" s="45">
        <f t="shared" si="2"/>
        <v>2022</v>
      </c>
      <c r="D108" s="46">
        <v>967</v>
      </c>
      <c r="E108" s="46">
        <v>1055</v>
      </c>
      <c r="F108" s="8"/>
      <c r="G108" s="44" t="s">
        <v>265</v>
      </c>
      <c r="H108" s="45">
        <v>1201</v>
      </c>
      <c r="I108" s="45">
        <f t="shared" si="3"/>
        <v>2841</v>
      </c>
      <c r="J108" s="46">
        <v>1373</v>
      </c>
      <c r="K108" s="46">
        <v>1468</v>
      </c>
    </row>
    <row r="109" spans="1:17" ht="18.95" customHeight="1">
      <c r="A109" s="47" t="s">
        <v>262</v>
      </c>
      <c r="B109" s="46">
        <v>1393</v>
      </c>
      <c r="C109" s="45">
        <f>D109+E109</f>
        <v>2911</v>
      </c>
      <c r="D109" s="46">
        <v>1391</v>
      </c>
      <c r="E109" s="46">
        <v>1520</v>
      </c>
      <c r="F109" s="8"/>
      <c r="G109" s="44" t="s">
        <v>267</v>
      </c>
      <c r="H109" s="45">
        <v>499</v>
      </c>
      <c r="I109" s="45">
        <f t="shared" si="3"/>
        <v>1567</v>
      </c>
      <c r="J109" s="46">
        <v>759</v>
      </c>
      <c r="K109" s="46">
        <v>808</v>
      </c>
    </row>
    <row r="110" spans="1:17" ht="18.95" customHeight="1">
      <c r="A110" s="44" t="s">
        <v>264</v>
      </c>
      <c r="B110" s="45">
        <v>1161</v>
      </c>
      <c r="C110" s="45">
        <f t="shared" si="2"/>
        <v>2614</v>
      </c>
      <c r="D110" s="46">
        <v>1274</v>
      </c>
      <c r="E110" s="46">
        <v>1340</v>
      </c>
      <c r="F110" s="8"/>
      <c r="G110" s="44" t="s">
        <v>269</v>
      </c>
      <c r="H110" s="48">
        <v>875</v>
      </c>
      <c r="I110" s="118">
        <f t="shared" si="3"/>
        <v>2301</v>
      </c>
      <c r="J110" s="46">
        <v>1150</v>
      </c>
      <c r="K110" s="46">
        <v>1151</v>
      </c>
    </row>
    <row r="111" spans="1:17" ht="18.95" customHeight="1">
      <c r="A111" s="44" t="s">
        <v>266</v>
      </c>
      <c r="B111" s="45">
        <v>1004</v>
      </c>
      <c r="C111" s="45">
        <f t="shared" si="2"/>
        <v>2475</v>
      </c>
      <c r="D111" s="46">
        <v>1204</v>
      </c>
      <c r="E111" s="46">
        <v>1271</v>
      </c>
      <c r="F111" s="8"/>
      <c r="G111" s="44" t="s">
        <v>26</v>
      </c>
      <c r="H111" s="51">
        <v>6273</v>
      </c>
      <c r="I111" s="118">
        <f t="shared" si="3"/>
        <v>15843</v>
      </c>
      <c r="J111" s="46">
        <v>7816</v>
      </c>
      <c r="K111" s="46">
        <v>8027</v>
      </c>
    </row>
    <row r="112" spans="1:17" ht="18.95" customHeight="1">
      <c r="A112" s="44" t="s">
        <v>268</v>
      </c>
      <c r="B112" s="45">
        <v>0</v>
      </c>
      <c r="C112" s="45">
        <f t="shared" si="2"/>
        <v>0</v>
      </c>
      <c r="D112" s="46">
        <v>0</v>
      </c>
      <c r="E112" s="46">
        <v>0</v>
      </c>
      <c r="F112" s="8"/>
      <c r="G112" s="44"/>
      <c r="H112" s="48"/>
      <c r="I112" s="48"/>
      <c r="J112" s="49"/>
      <c r="K112" s="49"/>
      <c r="N112" s="10"/>
      <c r="O112" s="11"/>
      <c r="P112" s="11"/>
      <c r="Q112" s="11"/>
    </row>
    <row r="113" spans="1:17" ht="18.95" customHeight="1">
      <c r="A113" s="44" t="s">
        <v>270</v>
      </c>
      <c r="B113" s="118">
        <v>561</v>
      </c>
      <c r="C113" s="118">
        <f t="shared" si="2"/>
        <v>1316</v>
      </c>
      <c r="D113" s="46">
        <v>650</v>
      </c>
      <c r="E113" s="46">
        <v>666</v>
      </c>
      <c r="F113" s="8"/>
      <c r="G113" s="50" t="s">
        <v>282</v>
      </c>
      <c r="H113" s="51">
        <f>SUM(B5:B57)+SUM(B61:B113)+SUM(H5:H57)+SUM(H61:H112)</f>
        <v>188361</v>
      </c>
      <c r="I113" s="51">
        <f t="shared" ref="I113:K113" si="4">SUM(C5:C57)+SUM(C61:C113)+SUM(I5:I57)+SUM(I61:I112)</f>
        <v>432053</v>
      </c>
      <c r="J113" s="51">
        <f t="shared" si="4"/>
        <v>213586</v>
      </c>
      <c r="K113" s="51">
        <f t="shared" si="4"/>
        <v>218467</v>
      </c>
      <c r="N113" s="10"/>
      <c r="O113" s="11"/>
      <c r="P113" s="11"/>
      <c r="Q113" s="11"/>
    </row>
    <row r="114" spans="1:17" ht="18.75" customHeight="1">
      <c r="A114" s="39" t="s">
        <v>296</v>
      </c>
      <c r="B114" s="39"/>
      <c r="C114" s="9"/>
      <c r="D114" s="39"/>
      <c r="E114" s="39"/>
      <c r="F114" s="39"/>
      <c r="G114" s="39"/>
      <c r="H114" s="39"/>
      <c r="K114" s="52"/>
    </row>
    <row r="115" spans="1:17" ht="18.75" customHeight="1">
      <c r="B115" s="12"/>
      <c r="C115" s="12"/>
      <c r="D115" s="12"/>
      <c r="E115" s="12"/>
    </row>
    <row r="116" spans="1:17">
      <c r="A116" s="12"/>
      <c r="B116" s="12"/>
      <c r="C116" s="12"/>
      <c r="D116" s="12"/>
      <c r="E116" s="12"/>
    </row>
    <row r="117" spans="1:17">
      <c r="A117" s="12"/>
      <c r="B117" s="12"/>
      <c r="C117" s="12"/>
      <c r="D117" s="12"/>
      <c r="E117" s="12"/>
    </row>
    <row r="118" spans="1:17">
      <c r="A118" s="12"/>
      <c r="B118" s="12"/>
      <c r="C118" s="12"/>
      <c r="D118" s="12"/>
      <c r="E118" s="12"/>
    </row>
    <row r="119" spans="1:17">
      <c r="A119" s="12"/>
      <c r="B119" s="12"/>
      <c r="C119" s="12"/>
      <c r="D119" s="12"/>
      <c r="E119" s="12"/>
    </row>
    <row r="120" spans="1:17">
      <c r="A120" s="12"/>
      <c r="B120" s="12"/>
      <c r="C120" s="12"/>
      <c r="D120" s="12"/>
      <c r="E120" s="12"/>
    </row>
    <row r="121" spans="1:17">
      <c r="A121" s="12"/>
      <c r="B121" s="12"/>
      <c r="C121" s="12"/>
      <c r="D121" s="12"/>
      <c r="E121" s="12"/>
    </row>
    <row r="122" spans="1:17">
      <c r="A122" s="12"/>
      <c r="B122" s="12"/>
      <c r="C122" s="12"/>
      <c r="D122" s="12"/>
      <c r="E122" s="12"/>
    </row>
    <row r="123" spans="1:17">
      <c r="A123" s="12"/>
      <c r="B123" s="12"/>
      <c r="C123" s="12"/>
      <c r="D123" s="12"/>
      <c r="E123" s="12"/>
    </row>
    <row r="124" spans="1:17">
      <c r="A124" s="12"/>
      <c r="B124" s="12"/>
      <c r="C124" s="12"/>
      <c r="D124" s="12"/>
      <c r="E124" s="12"/>
    </row>
    <row r="125" spans="1:17">
      <c r="A125" s="12"/>
      <c r="B125" s="12"/>
      <c r="C125" s="12"/>
      <c r="D125" s="12"/>
      <c r="E125" s="12"/>
    </row>
    <row r="126" spans="1:17">
      <c r="A126" s="12"/>
      <c r="B126" s="12"/>
      <c r="C126" s="12"/>
      <c r="D126" s="12"/>
      <c r="E126" s="12"/>
    </row>
    <row r="127" spans="1:17">
      <c r="A127" s="12"/>
      <c r="B127" s="12"/>
      <c r="C127" s="12"/>
      <c r="D127" s="12"/>
      <c r="E127" s="12"/>
    </row>
    <row r="128" spans="1:17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  <c r="H150" s="12"/>
      <c r="I150" s="12"/>
      <c r="J150" s="12"/>
      <c r="K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3" spans="1:11">
      <c r="A153" s="12"/>
      <c r="B153" s="12"/>
      <c r="C153" s="12"/>
      <c r="D153" s="12"/>
      <c r="E153" s="12"/>
    </row>
    <row r="154" spans="1:11">
      <c r="A154" s="12"/>
      <c r="B154" s="12"/>
      <c r="C154" s="12"/>
      <c r="D154" s="12"/>
      <c r="E154" s="12"/>
    </row>
    <row r="156" spans="1:11">
      <c r="H156" s="12"/>
      <c r="I156" s="12"/>
      <c r="J156" s="12"/>
      <c r="K156" s="12"/>
    </row>
    <row r="161" spans="7:11" s="12" customFormat="1">
      <c r="G161" s="6"/>
      <c r="H161" s="6"/>
      <c r="I161" s="6"/>
      <c r="J161" s="6"/>
      <c r="K161" s="6"/>
    </row>
  </sheetData>
  <mergeCells count="14">
    <mergeCell ref="A59:A60"/>
    <mergeCell ref="C59:E59"/>
    <mergeCell ref="G59:G60"/>
    <mergeCell ref="I59:K59"/>
    <mergeCell ref="A1:K1"/>
    <mergeCell ref="A3:A4"/>
    <mergeCell ref="C3:E3"/>
    <mergeCell ref="G3:G4"/>
    <mergeCell ref="I3:K3"/>
    <mergeCell ref="B6:B7"/>
    <mergeCell ref="C6:C7"/>
    <mergeCell ref="D6:D7"/>
    <mergeCell ref="E6:E7"/>
    <mergeCell ref="A58:K58"/>
  </mergeCells>
  <phoneticPr fontId="15"/>
  <pageMargins left="0.6692913385826772" right="0.39370078740157483" top="0.55118110236220474" bottom="0.39370078740157483" header="0.19685039370078741" footer="0.19685039370078741"/>
  <pageSetup paperSize="9" scale="74" orientation="portrait" horizontalDpi="400" verticalDpi="400" r:id="rId1"/>
  <headerFooter alignWithMargins="0"/>
  <rowBreaks count="1" manualBreakCount="1">
    <brk id="58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1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2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24" t="s">
        <v>283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3" customFormat="1" ht="24" customHeight="1">
      <c r="A2" s="148" t="s">
        <v>350</v>
      </c>
      <c r="B2" s="149"/>
      <c r="C2" s="27"/>
      <c r="G2" s="53"/>
      <c r="H2" s="27"/>
      <c r="I2" s="27"/>
      <c r="J2" s="27"/>
      <c r="K2" s="53"/>
    </row>
    <row r="3" spans="1:11" s="3" customFormat="1" ht="20.100000000000001" customHeight="1">
      <c r="A3" s="150" t="s">
        <v>15</v>
      </c>
      <c r="B3" s="150" t="s">
        <v>3</v>
      </c>
      <c r="C3" s="153" t="s">
        <v>0</v>
      </c>
      <c r="D3" s="154"/>
      <c r="E3" s="155"/>
      <c r="F3" s="153" t="s">
        <v>14</v>
      </c>
      <c r="G3" s="154"/>
      <c r="H3" s="154"/>
      <c r="I3" s="155"/>
      <c r="J3" s="54" t="s">
        <v>1</v>
      </c>
      <c r="K3" s="54" t="s">
        <v>0</v>
      </c>
    </row>
    <row r="4" spans="1:11" s="3" customFormat="1" ht="20.100000000000001" customHeight="1">
      <c r="A4" s="151"/>
      <c r="B4" s="151"/>
      <c r="C4" s="156"/>
      <c r="D4" s="157"/>
      <c r="E4" s="158"/>
      <c r="F4" s="156"/>
      <c r="G4" s="157"/>
      <c r="H4" s="157"/>
      <c r="I4" s="158"/>
      <c r="J4" s="55" t="s">
        <v>4</v>
      </c>
      <c r="K4" s="55" t="s">
        <v>5</v>
      </c>
    </row>
    <row r="5" spans="1:11" s="3" customFormat="1" ht="20.100000000000001" customHeight="1">
      <c r="A5" s="152"/>
      <c r="B5" s="152"/>
      <c r="C5" s="56" t="s">
        <v>6</v>
      </c>
      <c r="D5" s="56" t="s">
        <v>7</v>
      </c>
      <c r="E5" s="56" t="s">
        <v>8</v>
      </c>
      <c r="F5" s="56" t="s">
        <v>3</v>
      </c>
      <c r="G5" s="57" t="s">
        <v>6</v>
      </c>
      <c r="H5" s="56" t="s">
        <v>7</v>
      </c>
      <c r="I5" s="56" t="s">
        <v>8</v>
      </c>
      <c r="J5" s="58" t="s">
        <v>12</v>
      </c>
      <c r="K5" s="58" t="s">
        <v>13</v>
      </c>
    </row>
    <row r="6" spans="1:11" s="3" customFormat="1" ht="20.100000000000001" customHeight="1">
      <c r="A6" s="56" t="s">
        <v>16</v>
      </c>
      <c r="B6" s="29">
        <v>8856</v>
      </c>
      <c r="C6" s="29">
        <f>D6+E6</f>
        <v>20064</v>
      </c>
      <c r="D6" s="30">
        <v>9473</v>
      </c>
      <c r="E6" s="30">
        <v>10591</v>
      </c>
      <c r="F6" s="59">
        <v>-21</v>
      </c>
      <c r="G6" s="60">
        <f>H6+I6</f>
        <v>-45</v>
      </c>
      <c r="H6" s="60">
        <v>-19</v>
      </c>
      <c r="I6" s="60">
        <v>-26</v>
      </c>
      <c r="J6" s="36">
        <f>C6/B6</f>
        <v>2.2655826558265582</v>
      </c>
      <c r="K6" s="29">
        <f>C6/3.055</f>
        <v>6567.5941080196399</v>
      </c>
    </row>
    <row r="7" spans="1:11" s="3" customFormat="1" ht="20.100000000000001" customHeight="1">
      <c r="A7" s="56" t="s">
        <v>17</v>
      </c>
      <c r="B7" s="29">
        <v>24929</v>
      </c>
      <c r="C7" s="29">
        <f t="shared" ref="C7:C18" si="0">D7+E7</f>
        <v>56871</v>
      </c>
      <c r="D7" s="30">
        <v>27067</v>
      </c>
      <c r="E7" s="30">
        <v>29804</v>
      </c>
      <c r="F7" s="59">
        <v>12</v>
      </c>
      <c r="G7" s="60">
        <f t="shared" ref="G7:G18" si="1">H7+I7</f>
        <v>6</v>
      </c>
      <c r="H7" s="60">
        <v>-14</v>
      </c>
      <c r="I7" s="60">
        <v>20</v>
      </c>
      <c r="J7" s="36">
        <f t="shared" ref="J7:J19" si="2">C7/B7</f>
        <v>2.2813189458060892</v>
      </c>
      <c r="K7" s="29">
        <f>C7/5.61</f>
        <v>10137.433155080213</v>
      </c>
    </row>
    <row r="8" spans="1:11" s="3" customFormat="1" ht="20.100000000000001" customHeight="1">
      <c r="A8" s="56" t="s">
        <v>18</v>
      </c>
      <c r="B8" s="29">
        <v>18478</v>
      </c>
      <c r="C8" s="29">
        <f t="shared" si="0"/>
        <v>43403</v>
      </c>
      <c r="D8" s="30">
        <v>21335</v>
      </c>
      <c r="E8" s="30">
        <v>22068</v>
      </c>
      <c r="F8" s="59">
        <v>-19</v>
      </c>
      <c r="G8" s="60">
        <f t="shared" si="1"/>
        <v>7</v>
      </c>
      <c r="H8" s="60">
        <v>-7</v>
      </c>
      <c r="I8" s="60">
        <v>14</v>
      </c>
      <c r="J8" s="36">
        <f t="shared" si="2"/>
        <v>2.3489013962550058</v>
      </c>
      <c r="K8" s="29">
        <f>C8/4.377</f>
        <v>9916.1526159469959</v>
      </c>
    </row>
    <row r="9" spans="1:11" s="3" customFormat="1" ht="20.100000000000001" customHeight="1">
      <c r="A9" s="56" t="s">
        <v>19</v>
      </c>
      <c r="B9" s="29">
        <v>12455</v>
      </c>
      <c r="C9" s="29">
        <f t="shared" si="0"/>
        <v>30922</v>
      </c>
      <c r="D9" s="30">
        <v>15310</v>
      </c>
      <c r="E9" s="30">
        <v>15612</v>
      </c>
      <c r="F9" s="59">
        <v>9</v>
      </c>
      <c r="G9" s="60">
        <f t="shared" si="1"/>
        <v>29</v>
      </c>
      <c r="H9" s="60">
        <v>28</v>
      </c>
      <c r="I9" s="60">
        <v>1</v>
      </c>
      <c r="J9" s="36">
        <f t="shared" si="2"/>
        <v>2.4826977117623446</v>
      </c>
      <c r="K9" s="29">
        <f>C9/4.058</f>
        <v>7620.0098570724494</v>
      </c>
    </row>
    <row r="10" spans="1:11" s="3" customFormat="1" ht="20.100000000000001" customHeight="1">
      <c r="A10" s="56" t="s">
        <v>20</v>
      </c>
      <c r="B10" s="29">
        <v>21272</v>
      </c>
      <c r="C10" s="29">
        <f t="shared" si="0"/>
        <v>45602</v>
      </c>
      <c r="D10" s="30">
        <v>22780</v>
      </c>
      <c r="E10" s="30">
        <v>22822</v>
      </c>
      <c r="F10" s="59">
        <v>-11</v>
      </c>
      <c r="G10" s="60">
        <f t="shared" si="1"/>
        <v>-26</v>
      </c>
      <c r="H10" s="60">
        <v>-12</v>
      </c>
      <c r="I10" s="60">
        <v>-14</v>
      </c>
      <c r="J10" s="36">
        <f t="shared" si="2"/>
        <v>2.1437570515231288</v>
      </c>
      <c r="K10" s="29">
        <f>C10/4.746</f>
        <v>9608.5124315212797</v>
      </c>
    </row>
    <row r="11" spans="1:11" s="3" customFormat="1" ht="20.100000000000001" customHeight="1">
      <c r="A11" s="56" t="s">
        <v>21</v>
      </c>
      <c r="B11" s="29">
        <v>12493</v>
      </c>
      <c r="C11" s="29">
        <f t="shared" si="0"/>
        <v>29552</v>
      </c>
      <c r="D11" s="30">
        <v>14546</v>
      </c>
      <c r="E11" s="30">
        <v>15006</v>
      </c>
      <c r="F11" s="59">
        <v>-12</v>
      </c>
      <c r="G11" s="60">
        <f t="shared" si="1"/>
        <v>-16</v>
      </c>
      <c r="H11" s="60">
        <v>-16</v>
      </c>
      <c r="I11" s="60">
        <v>0</v>
      </c>
      <c r="J11" s="36">
        <f t="shared" si="2"/>
        <v>2.3654846714159929</v>
      </c>
      <c r="K11" s="29">
        <f>C11/3.044</f>
        <v>9708.2785808147182</v>
      </c>
    </row>
    <row r="12" spans="1:11" s="3" customFormat="1" ht="20.100000000000001" customHeight="1">
      <c r="A12" s="56" t="s">
        <v>22</v>
      </c>
      <c r="B12" s="29">
        <v>18307</v>
      </c>
      <c r="C12" s="29">
        <f t="shared" si="0"/>
        <v>41955</v>
      </c>
      <c r="D12" s="30">
        <v>20565</v>
      </c>
      <c r="E12" s="30">
        <v>21390</v>
      </c>
      <c r="F12" s="59">
        <v>-10</v>
      </c>
      <c r="G12" s="60">
        <f>H12+I12</f>
        <v>-37</v>
      </c>
      <c r="H12" s="60">
        <v>-16</v>
      </c>
      <c r="I12" s="60">
        <v>-21</v>
      </c>
      <c r="J12" s="36">
        <f t="shared" si="2"/>
        <v>2.2917463265417601</v>
      </c>
      <c r="K12" s="29">
        <f>C12/6.09</f>
        <v>6889.1625615763551</v>
      </c>
    </row>
    <row r="13" spans="1:11" s="3" customFormat="1" ht="20.100000000000001" customHeight="1">
      <c r="A13" s="56" t="s">
        <v>23</v>
      </c>
      <c r="B13" s="29">
        <v>13016</v>
      </c>
      <c r="C13" s="29">
        <f t="shared" si="0"/>
        <v>31765</v>
      </c>
      <c r="D13" s="30">
        <v>15363</v>
      </c>
      <c r="E13" s="30">
        <v>16402</v>
      </c>
      <c r="F13" s="59">
        <v>0</v>
      </c>
      <c r="G13" s="60">
        <f t="shared" si="1"/>
        <v>-10</v>
      </c>
      <c r="H13" s="60">
        <v>3</v>
      </c>
      <c r="I13" s="60">
        <v>-13</v>
      </c>
      <c r="J13" s="36">
        <f t="shared" si="2"/>
        <v>2.4404578979717271</v>
      </c>
      <c r="K13" s="29">
        <f>C13/5.007</f>
        <v>6344.1182344717399</v>
      </c>
    </row>
    <row r="14" spans="1:11" s="3" customFormat="1" ht="20.100000000000001" customHeight="1">
      <c r="A14" s="56" t="s">
        <v>24</v>
      </c>
      <c r="B14" s="29">
        <v>15805</v>
      </c>
      <c r="C14" s="29">
        <f t="shared" si="0"/>
        <v>36460</v>
      </c>
      <c r="D14" s="30">
        <v>18679</v>
      </c>
      <c r="E14" s="30">
        <v>17781</v>
      </c>
      <c r="F14" s="59">
        <v>34</v>
      </c>
      <c r="G14" s="60">
        <f t="shared" si="1"/>
        <v>61</v>
      </c>
      <c r="H14" s="60">
        <v>47</v>
      </c>
      <c r="I14" s="60">
        <v>14</v>
      </c>
      <c r="J14" s="36">
        <f t="shared" si="2"/>
        <v>2.3068649161657704</v>
      </c>
      <c r="K14" s="29">
        <f>C14/7.192</f>
        <v>5069.5216907675194</v>
      </c>
    </row>
    <row r="15" spans="1:11" s="3" customFormat="1" ht="20.100000000000001" customHeight="1">
      <c r="A15" s="56" t="s">
        <v>25</v>
      </c>
      <c r="B15" s="29">
        <v>16121</v>
      </c>
      <c r="C15" s="29">
        <f t="shared" si="0"/>
        <v>32550</v>
      </c>
      <c r="D15" s="30">
        <v>16357</v>
      </c>
      <c r="E15" s="30">
        <v>16193</v>
      </c>
      <c r="F15" s="59">
        <v>-3</v>
      </c>
      <c r="G15" s="60">
        <f t="shared" si="1"/>
        <v>24</v>
      </c>
      <c r="H15" s="60">
        <v>27</v>
      </c>
      <c r="I15" s="60">
        <v>-3</v>
      </c>
      <c r="J15" s="36">
        <f t="shared" si="2"/>
        <v>2.019105514546244</v>
      </c>
      <c r="K15" s="29">
        <f>C15/4.272</f>
        <v>7619.3820224719093</v>
      </c>
    </row>
    <row r="16" spans="1:11" s="3" customFormat="1" ht="20.100000000000001" customHeight="1">
      <c r="A16" s="56" t="s">
        <v>26</v>
      </c>
      <c r="B16" s="29">
        <v>4752</v>
      </c>
      <c r="C16" s="29">
        <f t="shared" si="0"/>
        <v>11664</v>
      </c>
      <c r="D16" s="30">
        <v>6061</v>
      </c>
      <c r="E16" s="30">
        <v>5603</v>
      </c>
      <c r="F16" s="59">
        <v>-8</v>
      </c>
      <c r="G16" s="60">
        <f t="shared" si="1"/>
        <v>-20</v>
      </c>
      <c r="H16" s="60">
        <v>-16</v>
      </c>
      <c r="I16" s="60">
        <v>-4</v>
      </c>
      <c r="J16" s="36">
        <f t="shared" si="2"/>
        <v>2.4545454545454546</v>
      </c>
      <c r="K16" s="29">
        <f>C16/4.977</f>
        <v>2343.5804701627485</v>
      </c>
    </row>
    <row r="17" spans="1:11" s="3" customFormat="1" ht="20.100000000000001" customHeight="1">
      <c r="A17" s="56" t="s">
        <v>27</v>
      </c>
      <c r="B17" s="29">
        <v>14493</v>
      </c>
      <c r="C17" s="29">
        <f t="shared" si="0"/>
        <v>33402</v>
      </c>
      <c r="D17" s="30">
        <v>16888</v>
      </c>
      <c r="E17" s="30">
        <v>16514</v>
      </c>
      <c r="F17" s="59">
        <v>1</v>
      </c>
      <c r="G17" s="60">
        <f t="shared" si="1"/>
        <v>-4</v>
      </c>
      <c r="H17" s="60">
        <v>3</v>
      </c>
      <c r="I17" s="60">
        <v>-7</v>
      </c>
      <c r="J17" s="36">
        <f t="shared" si="2"/>
        <v>2.3046988201200578</v>
      </c>
      <c r="K17" s="29">
        <f>C17/5.407</f>
        <v>6177.5476234510816</v>
      </c>
    </row>
    <row r="18" spans="1:11" s="3" customFormat="1" ht="20.100000000000001" customHeight="1">
      <c r="A18" s="56" t="s">
        <v>28</v>
      </c>
      <c r="B18" s="29">
        <v>7384</v>
      </c>
      <c r="C18" s="29">
        <f t="shared" si="0"/>
        <v>17843</v>
      </c>
      <c r="D18" s="30">
        <v>9162</v>
      </c>
      <c r="E18" s="30">
        <v>8681</v>
      </c>
      <c r="F18" s="59">
        <v>-4</v>
      </c>
      <c r="G18" s="60">
        <f t="shared" si="1"/>
        <v>-11</v>
      </c>
      <c r="H18" s="60">
        <v>-10</v>
      </c>
      <c r="I18" s="60">
        <v>-1</v>
      </c>
      <c r="J18" s="36">
        <f t="shared" si="2"/>
        <v>2.4164409534127844</v>
      </c>
      <c r="K18" s="29">
        <f>C18/11.735</f>
        <v>1520.4942479761398</v>
      </c>
    </row>
    <row r="19" spans="1:11" s="3" customFormat="1" ht="20.100000000000001" customHeight="1">
      <c r="A19" s="56" t="s">
        <v>29</v>
      </c>
      <c r="B19" s="29">
        <f t="shared" ref="B19:I19" si="3">SUM(B6:B18)</f>
        <v>188361</v>
      </c>
      <c r="C19" s="29">
        <f t="shared" si="3"/>
        <v>432053</v>
      </c>
      <c r="D19" s="30">
        <f t="shared" si="3"/>
        <v>213586</v>
      </c>
      <c r="E19" s="30">
        <f t="shared" si="3"/>
        <v>218467</v>
      </c>
      <c r="F19" s="61">
        <f t="shared" si="3"/>
        <v>-32</v>
      </c>
      <c r="G19" s="62">
        <f t="shared" si="3"/>
        <v>-42</v>
      </c>
      <c r="H19" s="62">
        <f>SUM(H6:H18)</f>
        <v>-2</v>
      </c>
      <c r="I19" s="62">
        <f t="shared" si="3"/>
        <v>-40</v>
      </c>
      <c r="J19" s="36">
        <f t="shared" si="2"/>
        <v>2.2937497677332357</v>
      </c>
      <c r="K19" s="29">
        <v>6211</v>
      </c>
    </row>
    <row r="20" spans="1:11" s="3" customFormat="1" ht="18" customHeight="1">
      <c r="G20" s="63"/>
    </row>
    <row r="21" spans="1:11" ht="13.5" customHeight="1">
      <c r="A21" s="146" t="s">
        <v>354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</row>
  </sheetData>
  <mergeCells count="7">
    <mergeCell ref="A21:K21"/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23" t="s">
        <v>284</v>
      </c>
      <c r="B1" s="123"/>
      <c r="C1" s="123"/>
      <c r="D1" s="123"/>
      <c r="E1" s="123"/>
      <c r="F1" s="123"/>
      <c r="G1" s="123"/>
      <c r="H1" s="123"/>
      <c r="AK1" s="4" t="s">
        <v>51</v>
      </c>
    </row>
    <row r="2" spans="1:37" s="2" customFormat="1" ht="14.25" thickBot="1">
      <c r="A2" s="2" t="s">
        <v>350</v>
      </c>
      <c r="F2" s="20"/>
      <c r="G2" s="20"/>
      <c r="H2" s="20"/>
    </row>
    <row r="3" spans="1:37" ht="14.25" customHeight="1" thickBot="1">
      <c r="A3" s="64" t="s">
        <v>52</v>
      </c>
      <c r="B3" s="65" t="s">
        <v>6</v>
      </c>
      <c r="C3" s="66" t="s">
        <v>7</v>
      </c>
      <c r="D3" s="66" t="s">
        <v>8</v>
      </c>
      <c r="E3" s="64" t="s">
        <v>52</v>
      </c>
      <c r="F3" s="66" t="s">
        <v>6</v>
      </c>
      <c r="G3" s="66" t="s">
        <v>7</v>
      </c>
      <c r="H3" s="67" t="s">
        <v>8</v>
      </c>
    </row>
    <row r="4" spans="1:37" ht="11.25" customHeight="1">
      <c r="A4" s="68" t="s">
        <v>53</v>
      </c>
      <c r="B4" s="13">
        <f t="shared" ref="B4:B67" si="0">SUM(C4:D4)</f>
        <v>18226</v>
      </c>
      <c r="C4" s="93">
        <f>SUM(C5:C9)</f>
        <v>9298</v>
      </c>
      <c r="D4" s="93">
        <f>SUM(D5:D9)</f>
        <v>8928</v>
      </c>
      <c r="E4" s="68" t="s">
        <v>54</v>
      </c>
      <c r="F4" s="13">
        <f t="shared" ref="F4:F61" si="1">SUM(G4:H4)</f>
        <v>21673</v>
      </c>
      <c r="G4" s="93">
        <f>SUM(G5:G9)</f>
        <v>10869</v>
      </c>
      <c r="H4" s="94">
        <f>SUM(H5:H9)</f>
        <v>10804</v>
      </c>
    </row>
    <row r="5" spans="1:37" ht="11.25" customHeight="1">
      <c r="A5" s="69">
        <v>0</v>
      </c>
      <c r="B5" s="13">
        <f t="shared" si="0"/>
        <v>3379</v>
      </c>
      <c r="C5" s="93">
        <v>1712</v>
      </c>
      <c r="D5" s="93">
        <v>1667</v>
      </c>
      <c r="E5" s="69">
        <v>60</v>
      </c>
      <c r="F5" s="13">
        <f t="shared" si="1"/>
        <v>4621</v>
      </c>
      <c r="G5" s="93">
        <v>2403</v>
      </c>
      <c r="H5" s="94">
        <v>2218</v>
      </c>
    </row>
    <row r="6" spans="1:37" ht="11.25" customHeight="1">
      <c r="A6" s="69">
        <v>1</v>
      </c>
      <c r="B6" s="13">
        <f t="shared" si="0"/>
        <v>3496</v>
      </c>
      <c r="C6" s="93">
        <v>1764</v>
      </c>
      <c r="D6" s="93">
        <v>1732</v>
      </c>
      <c r="E6" s="69">
        <v>61</v>
      </c>
      <c r="F6" s="13">
        <f t="shared" si="1"/>
        <v>4203</v>
      </c>
      <c r="G6" s="93">
        <v>2087</v>
      </c>
      <c r="H6" s="94">
        <v>2116</v>
      </c>
    </row>
    <row r="7" spans="1:37" ht="11.25" customHeight="1">
      <c r="A7" s="69">
        <v>2</v>
      </c>
      <c r="B7" s="13">
        <f t="shared" si="0"/>
        <v>3746</v>
      </c>
      <c r="C7" s="93">
        <v>1924</v>
      </c>
      <c r="D7" s="93">
        <v>1822</v>
      </c>
      <c r="E7" s="69">
        <v>62</v>
      </c>
      <c r="F7" s="13">
        <f t="shared" si="1"/>
        <v>4174</v>
      </c>
      <c r="G7" s="93">
        <v>2064</v>
      </c>
      <c r="H7" s="94">
        <v>2110</v>
      </c>
    </row>
    <row r="8" spans="1:37" ht="11.25" customHeight="1">
      <c r="A8" s="69">
        <v>3</v>
      </c>
      <c r="B8" s="13">
        <f t="shared" si="0"/>
        <v>3781</v>
      </c>
      <c r="C8" s="93">
        <v>1936</v>
      </c>
      <c r="D8" s="93">
        <v>1845</v>
      </c>
      <c r="E8" s="69">
        <v>63</v>
      </c>
      <c r="F8" s="13">
        <f t="shared" si="1"/>
        <v>4343</v>
      </c>
      <c r="G8" s="93">
        <v>2170</v>
      </c>
      <c r="H8" s="94">
        <v>2173</v>
      </c>
    </row>
    <row r="9" spans="1:37" ht="11.25" customHeight="1">
      <c r="A9" s="70">
        <v>4</v>
      </c>
      <c r="B9" s="71">
        <f t="shared" si="0"/>
        <v>3824</v>
      </c>
      <c r="C9" s="95">
        <v>1962</v>
      </c>
      <c r="D9" s="95">
        <v>1862</v>
      </c>
      <c r="E9" s="70">
        <v>64</v>
      </c>
      <c r="F9" s="71">
        <f t="shared" si="1"/>
        <v>4332</v>
      </c>
      <c r="G9" s="95">
        <v>2145</v>
      </c>
      <c r="H9" s="96">
        <v>2187</v>
      </c>
    </row>
    <row r="10" spans="1:37" ht="11.25" customHeight="1">
      <c r="A10" s="68" t="s">
        <v>55</v>
      </c>
      <c r="B10" s="13">
        <f t="shared" si="0"/>
        <v>19862</v>
      </c>
      <c r="C10" s="93">
        <f>SUM(C11:C15)</f>
        <v>10176</v>
      </c>
      <c r="D10" s="93">
        <f>SUM(D11:D15)</f>
        <v>9686</v>
      </c>
      <c r="E10" s="68" t="s">
        <v>56</v>
      </c>
      <c r="F10" s="13">
        <f t="shared" si="1"/>
        <v>25886</v>
      </c>
      <c r="G10" s="93">
        <f>SUM(G11:G15)</f>
        <v>12266</v>
      </c>
      <c r="H10" s="94">
        <f>SUM(H11:H15)</f>
        <v>13620</v>
      </c>
    </row>
    <row r="11" spans="1:37" ht="11.25" customHeight="1">
      <c r="A11" s="69">
        <v>5</v>
      </c>
      <c r="B11" s="13">
        <f t="shared" si="0"/>
        <v>3925</v>
      </c>
      <c r="C11" s="93">
        <v>2016</v>
      </c>
      <c r="D11" s="93">
        <v>1909</v>
      </c>
      <c r="E11" s="69">
        <v>65</v>
      </c>
      <c r="F11" s="13">
        <f t="shared" si="1"/>
        <v>4373</v>
      </c>
      <c r="G11" s="93">
        <v>2123</v>
      </c>
      <c r="H11" s="94">
        <v>2250</v>
      </c>
    </row>
    <row r="12" spans="1:37" ht="11.25" customHeight="1">
      <c r="A12" s="69">
        <v>6</v>
      </c>
      <c r="B12" s="13">
        <f t="shared" si="0"/>
        <v>3919</v>
      </c>
      <c r="C12" s="93">
        <v>1987</v>
      </c>
      <c r="D12" s="93">
        <v>1932</v>
      </c>
      <c r="E12" s="69">
        <v>66</v>
      </c>
      <c r="F12" s="13">
        <f t="shared" si="1"/>
        <v>4803</v>
      </c>
      <c r="G12" s="93">
        <v>2277</v>
      </c>
      <c r="H12" s="94">
        <v>2526</v>
      </c>
    </row>
    <row r="13" spans="1:37" ht="11.25" customHeight="1">
      <c r="A13" s="69">
        <v>7</v>
      </c>
      <c r="B13" s="13">
        <f t="shared" si="0"/>
        <v>3999</v>
      </c>
      <c r="C13" s="93">
        <v>2070</v>
      </c>
      <c r="D13" s="93">
        <v>1929</v>
      </c>
      <c r="E13" s="69">
        <v>67</v>
      </c>
      <c r="F13" s="13">
        <f t="shared" si="1"/>
        <v>5074</v>
      </c>
      <c r="G13" s="93">
        <v>2406</v>
      </c>
      <c r="H13" s="94">
        <v>2668</v>
      </c>
    </row>
    <row r="14" spans="1:37" ht="11.25" customHeight="1">
      <c r="A14" s="69">
        <v>8</v>
      </c>
      <c r="B14" s="13">
        <f t="shared" si="0"/>
        <v>3962</v>
      </c>
      <c r="C14" s="93">
        <v>2037</v>
      </c>
      <c r="D14" s="93">
        <v>1925</v>
      </c>
      <c r="E14" s="69">
        <v>68</v>
      </c>
      <c r="F14" s="13">
        <f t="shared" si="1"/>
        <v>5491</v>
      </c>
      <c r="G14" s="93">
        <v>2561</v>
      </c>
      <c r="H14" s="94">
        <v>2930</v>
      </c>
    </row>
    <row r="15" spans="1:37" ht="11.25" customHeight="1">
      <c r="A15" s="70">
        <v>9</v>
      </c>
      <c r="B15" s="71">
        <f t="shared" si="0"/>
        <v>4057</v>
      </c>
      <c r="C15" s="95">
        <v>2066</v>
      </c>
      <c r="D15" s="95">
        <v>1991</v>
      </c>
      <c r="E15" s="70">
        <v>69</v>
      </c>
      <c r="F15" s="71">
        <f t="shared" si="1"/>
        <v>6145</v>
      </c>
      <c r="G15" s="95">
        <v>2899</v>
      </c>
      <c r="H15" s="96">
        <v>3246</v>
      </c>
    </row>
    <row r="16" spans="1:37" ht="11.25" customHeight="1">
      <c r="A16" s="68" t="s">
        <v>57</v>
      </c>
      <c r="B16" s="13">
        <f t="shared" si="0"/>
        <v>20284</v>
      </c>
      <c r="C16" s="93">
        <f>SUM(C17:C21)</f>
        <v>10345</v>
      </c>
      <c r="D16" s="93">
        <f>SUM(D17:D21)</f>
        <v>9939</v>
      </c>
      <c r="E16" s="68" t="s">
        <v>58</v>
      </c>
      <c r="F16" s="13">
        <f t="shared" si="1"/>
        <v>25917</v>
      </c>
      <c r="G16" s="93">
        <f>SUM(G17:G21)</f>
        <v>12042</v>
      </c>
      <c r="H16" s="94">
        <f>SUM(H17:H21)</f>
        <v>13875</v>
      </c>
    </row>
    <row r="17" spans="1:8" ht="11.25" customHeight="1">
      <c r="A17" s="69">
        <v>10</v>
      </c>
      <c r="B17" s="13">
        <f t="shared" si="0"/>
        <v>4184</v>
      </c>
      <c r="C17" s="93">
        <v>2139</v>
      </c>
      <c r="D17" s="93">
        <v>2045</v>
      </c>
      <c r="E17" s="69">
        <v>70</v>
      </c>
      <c r="F17" s="13">
        <f t="shared" si="1"/>
        <v>6277</v>
      </c>
      <c r="G17" s="93">
        <v>2919</v>
      </c>
      <c r="H17" s="94">
        <v>3358</v>
      </c>
    </row>
    <row r="18" spans="1:8" ht="11.25" customHeight="1">
      <c r="A18" s="69">
        <v>11</v>
      </c>
      <c r="B18" s="13">
        <f t="shared" si="0"/>
        <v>4023</v>
      </c>
      <c r="C18" s="93">
        <v>2085</v>
      </c>
      <c r="D18" s="93">
        <v>1938</v>
      </c>
      <c r="E18" s="69">
        <v>71</v>
      </c>
      <c r="F18" s="13">
        <f t="shared" si="1"/>
        <v>6397</v>
      </c>
      <c r="G18" s="93">
        <v>2962</v>
      </c>
      <c r="H18" s="94">
        <v>3435</v>
      </c>
    </row>
    <row r="19" spans="1:8" ht="11.25" customHeight="1">
      <c r="A19" s="69">
        <v>12</v>
      </c>
      <c r="B19" s="13">
        <f t="shared" si="0"/>
        <v>3984</v>
      </c>
      <c r="C19" s="93">
        <v>2031</v>
      </c>
      <c r="D19" s="93">
        <v>1953</v>
      </c>
      <c r="E19" s="69">
        <v>72</v>
      </c>
      <c r="F19" s="13">
        <f t="shared" si="1"/>
        <v>4664</v>
      </c>
      <c r="G19" s="93">
        <v>2176</v>
      </c>
      <c r="H19" s="94">
        <v>2488</v>
      </c>
    </row>
    <row r="20" spans="1:8" ht="11.25" customHeight="1">
      <c r="A20" s="69">
        <v>13</v>
      </c>
      <c r="B20" s="13">
        <f t="shared" si="0"/>
        <v>3936</v>
      </c>
      <c r="C20" s="93">
        <v>2001</v>
      </c>
      <c r="D20" s="93">
        <v>1935</v>
      </c>
      <c r="E20" s="69">
        <v>73</v>
      </c>
      <c r="F20" s="13">
        <f t="shared" si="1"/>
        <v>3938</v>
      </c>
      <c r="G20" s="93">
        <v>1854</v>
      </c>
      <c r="H20" s="94">
        <v>2084</v>
      </c>
    </row>
    <row r="21" spans="1:8" ht="11.25" customHeight="1">
      <c r="A21" s="70">
        <v>14</v>
      </c>
      <c r="B21" s="71">
        <f t="shared" si="0"/>
        <v>4157</v>
      </c>
      <c r="C21" s="95">
        <v>2089</v>
      </c>
      <c r="D21" s="95">
        <v>2068</v>
      </c>
      <c r="E21" s="70">
        <v>74</v>
      </c>
      <c r="F21" s="71">
        <f t="shared" si="1"/>
        <v>4641</v>
      </c>
      <c r="G21" s="95">
        <v>2131</v>
      </c>
      <c r="H21" s="96">
        <v>2510</v>
      </c>
    </row>
    <row r="22" spans="1:8" ht="11.25" customHeight="1">
      <c r="A22" s="68" t="s">
        <v>59</v>
      </c>
      <c r="B22" s="13">
        <f t="shared" si="0"/>
        <v>20566</v>
      </c>
      <c r="C22" s="93">
        <f>SUM(C23:C27)</f>
        <v>10572</v>
      </c>
      <c r="D22" s="93">
        <f>SUM(D23:D27)</f>
        <v>9994</v>
      </c>
      <c r="E22" s="68" t="s">
        <v>60</v>
      </c>
      <c r="F22" s="13">
        <f t="shared" si="1"/>
        <v>22149</v>
      </c>
      <c r="G22" s="93">
        <f>SUM(G23:G27)</f>
        <v>9948</v>
      </c>
      <c r="H22" s="94">
        <f>SUM(H23:H27)</f>
        <v>12201</v>
      </c>
    </row>
    <row r="23" spans="1:8" ht="11.25" customHeight="1">
      <c r="A23" s="69">
        <v>15</v>
      </c>
      <c r="B23" s="13">
        <f t="shared" si="0"/>
        <v>4154</v>
      </c>
      <c r="C23" s="93">
        <v>2117</v>
      </c>
      <c r="D23" s="93">
        <v>2037</v>
      </c>
      <c r="E23" s="69">
        <v>75</v>
      </c>
      <c r="F23" s="13">
        <f t="shared" si="1"/>
        <v>5037</v>
      </c>
      <c r="G23" s="93">
        <v>2281</v>
      </c>
      <c r="H23" s="94">
        <v>2756</v>
      </c>
    </row>
    <row r="24" spans="1:8" ht="11.25" customHeight="1">
      <c r="A24" s="69">
        <v>16</v>
      </c>
      <c r="B24" s="13">
        <f t="shared" si="0"/>
        <v>3989</v>
      </c>
      <c r="C24" s="93">
        <v>2036</v>
      </c>
      <c r="D24" s="93">
        <v>1953</v>
      </c>
      <c r="E24" s="69">
        <v>76</v>
      </c>
      <c r="F24" s="13">
        <f t="shared" si="1"/>
        <v>4643</v>
      </c>
      <c r="G24" s="93">
        <v>2129</v>
      </c>
      <c r="H24" s="94">
        <v>2514</v>
      </c>
    </row>
    <row r="25" spans="1:8" ht="11.25" customHeight="1">
      <c r="A25" s="69">
        <v>17</v>
      </c>
      <c r="B25" s="13">
        <f t="shared" si="0"/>
        <v>4015</v>
      </c>
      <c r="C25" s="93">
        <v>2058</v>
      </c>
      <c r="D25" s="93">
        <v>1957</v>
      </c>
      <c r="E25" s="69">
        <v>77</v>
      </c>
      <c r="F25" s="13">
        <f t="shared" si="1"/>
        <v>4794</v>
      </c>
      <c r="G25" s="93">
        <v>2129</v>
      </c>
      <c r="H25" s="94">
        <v>2665</v>
      </c>
    </row>
    <row r="26" spans="1:8" ht="11.25" customHeight="1">
      <c r="A26" s="69">
        <v>18</v>
      </c>
      <c r="B26" s="13">
        <f t="shared" si="0"/>
        <v>4134</v>
      </c>
      <c r="C26" s="93">
        <v>2135</v>
      </c>
      <c r="D26" s="93">
        <v>1999</v>
      </c>
      <c r="E26" s="69">
        <v>78</v>
      </c>
      <c r="F26" s="13">
        <f t="shared" si="1"/>
        <v>4192</v>
      </c>
      <c r="G26" s="93">
        <v>1868</v>
      </c>
      <c r="H26" s="94">
        <v>2324</v>
      </c>
    </row>
    <row r="27" spans="1:8" ht="11.25" customHeight="1">
      <c r="A27" s="70">
        <v>19</v>
      </c>
      <c r="B27" s="71">
        <f t="shared" si="0"/>
        <v>4274</v>
      </c>
      <c r="C27" s="95">
        <v>2226</v>
      </c>
      <c r="D27" s="95">
        <v>2048</v>
      </c>
      <c r="E27" s="70">
        <v>79</v>
      </c>
      <c r="F27" s="71">
        <f t="shared" si="1"/>
        <v>3483</v>
      </c>
      <c r="G27" s="95">
        <v>1541</v>
      </c>
      <c r="H27" s="96">
        <v>1942</v>
      </c>
    </row>
    <row r="28" spans="1:8" ht="11.25" customHeight="1">
      <c r="A28" s="68" t="s">
        <v>61</v>
      </c>
      <c r="B28" s="13">
        <f t="shared" si="0"/>
        <v>21637</v>
      </c>
      <c r="C28" s="93">
        <f>SUM(C29:C33)</f>
        <v>11371</v>
      </c>
      <c r="D28" s="93">
        <f>SUM(D29:D33)</f>
        <v>10266</v>
      </c>
      <c r="E28" s="68" t="s">
        <v>62</v>
      </c>
      <c r="F28" s="13">
        <f t="shared" si="1"/>
        <v>16030</v>
      </c>
      <c r="G28" s="93">
        <f>SUM(G29:G33)</f>
        <v>6805</v>
      </c>
      <c r="H28" s="94">
        <f>SUM(H29:H33)</f>
        <v>9225</v>
      </c>
    </row>
    <row r="29" spans="1:8" ht="11.25" customHeight="1">
      <c r="A29" s="69">
        <v>20</v>
      </c>
      <c r="B29" s="13">
        <f t="shared" si="0"/>
        <v>4267</v>
      </c>
      <c r="C29" s="93">
        <v>2268</v>
      </c>
      <c r="D29" s="93">
        <v>1999</v>
      </c>
      <c r="E29" s="69">
        <v>80</v>
      </c>
      <c r="F29" s="13">
        <f t="shared" si="1"/>
        <v>3357</v>
      </c>
      <c r="G29" s="93">
        <v>1432</v>
      </c>
      <c r="H29" s="94">
        <v>1925</v>
      </c>
    </row>
    <row r="30" spans="1:8" ht="11.25" customHeight="1">
      <c r="A30" s="69">
        <v>21</v>
      </c>
      <c r="B30" s="13">
        <f t="shared" si="0"/>
        <v>4406</v>
      </c>
      <c r="C30" s="93">
        <v>2290</v>
      </c>
      <c r="D30" s="93">
        <v>2116</v>
      </c>
      <c r="E30" s="69">
        <v>81</v>
      </c>
      <c r="F30" s="13">
        <f t="shared" si="1"/>
        <v>3609</v>
      </c>
      <c r="G30" s="93">
        <v>1585</v>
      </c>
      <c r="H30" s="94">
        <v>2024</v>
      </c>
    </row>
    <row r="31" spans="1:8" ht="11.25" customHeight="1">
      <c r="A31" s="69">
        <v>22</v>
      </c>
      <c r="B31" s="13">
        <f t="shared" si="0"/>
        <v>4376</v>
      </c>
      <c r="C31" s="93">
        <v>2366</v>
      </c>
      <c r="D31" s="93">
        <v>2010</v>
      </c>
      <c r="E31" s="69">
        <v>82</v>
      </c>
      <c r="F31" s="13">
        <f t="shared" si="1"/>
        <v>3247</v>
      </c>
      <c r="G31" s="93">
        <v>1370</v>
      </c>
      <c r="H31" s="94">
        <v>1877</v>
      </c>
    </row>
    <row r="32" spans="1:8" ht="11.25" customHeight="1">
      <c r="A32" s="69">
        <v>23</v>
      </c>
      <c r="B32" s="13">
        <f t="shared" si="0"/>
        <v>4226</v>
      </c>
      <c r="C32" s="93">
        <v>2225</v>
      </c>
      <c r="D32" s="93">
        <v>2001</v>
      </c>
      <c r="E32" s="69">
        <v>83</v>
      </c>
      <c r="F32" s="13">
        <f t="shared" si="1"/>
        <v>3209</v>
      </c>
      <c r="G32" s="93">
        <v>1332</v>
      </c>
      <c r="H32" s="94">
        <v>1877</v>
      </c>
    </row>
    <row r="33" spans="1:8" ht="11.25" customHeight="1">
      <c r="A33" s="70">
        <v>24</v>
      </c>
      <c r="B33" s="71">
        <f t="shared" si="0"/>
        <v>4362</v>
      </c>
      <c r="C33" s="95">
        <v>2222</v>
      </c>
      <c r="D33" s="95">
        <v>2140</v>
      </c>
      <c r="E33" s="70">
        <v>84</v>
      </c>
      <c r="F33" s="71">
        <f t="shared" si="1"/>
        <v>2608</v>
      </c>
      <c r="G33" s="95">
        <v>1086</v>
      </c>
      <c r="H33" s="96">
        <v>1522</v>
      </c>
    </row>
    <row r="34" spans="1:8" ht="11.25" customHeight="1">
      <c r="A34" s="68" t="s">
        <v>63</v>
      </c>
      <c r="B34" s="13">
        <f t="shared" si="0"/>
        <v>21100</v>
      </c>
      <c r="C34" s="93">
        <f>SUM(C35:C39)</f>
        <v>11137</v>
      </c>
      <c r="D34" s="93">
        <f>SUM(D35:D39)</f>
        <v>9963</v>
      </c>
      <c r="E34" s="68" t="s">
        <v>64</v>
      </c>
      <c r="F34" s="13">
        <f t="shared" si="1"/>
        <v>9614</v>
      </c>
      <c r="G34" s="93">
        <f>SUM(G35:G39)</f>
        <v>3492</v>
      </c>
      <c r="H34" s="94">
        <f>SUM(H35:H39)</f>
        <v>6122</v>
      </c>
    </row>
    <row r="35" spans="1:8" ht="11.25" customHeight="1">
      <c r="A35" s="69">
        <v>25</v>
      </c>
      <c r="B35" s="13">
        <f t="shared" si="0"/>
        <v>4224</v>
      </c>
      <c r="C35" s="93">
        <v>2253</v>
      </c>
      <c r="D35" s="93">
        <v>1971</v>
      </c>
      <c r="E35" s="69">
        <v>85</v>
      </c>
      <c r="F35" s="13">
        <f t="shared" si="1"/>
        <v>2390</v>
      </c>
      <c r="G35" s="93">
        <v>924</v>
      </c>
      <c r="H35" s="94">
        <v>1466</v>
      </c>
    </row>
    <row r="36" spans="1:8" ht="11.25" customHeight="1">
      <c r="A36" s="69">
        <v>26</v>
      </c>
      <c r="B36" s="13">
        <f t="shared" si="0"/>
        <v>4165</v>
      </c>
      <c r="C36" s="93">
        <v>2237</v>
      </c>
      <c r="D36" s="93">
        <v>1928</v>
      </c>
      <c r="E36" s="69">
        <v>86</v>
      </c>
      <c r="F36" s="13">
        <f t="shared" si="1"/>
        <v>2211</v>
      </c>
      <c r="G36" s="93">
        <v>845</v>
      </c>
      <c r="H36" s="94">
        <v>1366</v>
      </c>
    </row>
    <row r="37" spans="1:8" ht="11.25" customHeight="1">
      <c r="A37" s="69">
        <v>27</v>
      </c>
      <c r="B37" s="13">
        <f t="shared" si="0"/>
        <v>4231</v>
      </c>
      <c r="C37" s="93">
        <v>2242</v>
      </c>
      <c r="D37" s="93">
        <v>1989</v>
      </c>
      <c r="E37" s="69">
        <v>87</v>
      </c>
      <c r="F37" s="13">
        <f t="shared" si="1"/>
        <v>1915</v>
      </c>
      <c r="G37" s="93">
        <v>655</v>
      </c>
      <c r="H37" s="94">
        <v>1260</v>
      </c>
    </row>
    <row r="38" spans="1:8" ht="11.25" customHeight="1">
      <c r="A38" s="69">
        <v>28</v>
      </c>
      <c r="B38" s="13">
        <f t="shared" si="0"/>
        <v>4177</v>
      </c>
      <c r="C38" s="93">
        <v>2174</v>
      </c>
      <c r="D38" s="93">
        <v>2003</v>
      </c>
      <c r="E38" s="69">
        <v>88</v>
      </c>
      <c r="F38" s="13">
        <f t="shared" si="1"/>
        <v>1705</v>
      </c>
      <c r="G38" s="93">
        <v>588</v>
      </c>
      <c r="H38" s="94">
        <v>1117</v>
      </c>
    </row>
    <row r="39" spans="1:8" ht="11.25" customHeight="1">
      <c r="A39" s="70">
        <v>29</v>
      </c>
      <c r="B39" s="71">
        <f t="shared" si="0"/>
        <v>4303</v>
      </c>
      <c r="C39" s="95">
        <v>2231</v>
      </c>
      <c r="D39" s="95">
        <v>2072</v>
      </c>
      <c r="E39" s="70">
        <v>89</v>
      </c>
      <c r="F39" s="71">
        <f t="shared" si="1"/>
        <v>1393</v>
      </c>
      <c r="G39" s="95">
        <v>480</v>
      </c>
      <c r="H39" s="96">
        <v>913</v>
      </c>
    </row>
    <row r="40" spans="1:8" ht="11.25" customHeight="1">
      <c r="A40" s="68" t="s">
        <v>65</v>
      </c>
      <c r="B40" s="13">
        <f t="shared" si="0"/>
        <v>23679</v>
      </c>
      <c r="C40" s="93">
        <f>SUM(C41:C45)</f>
        <v>12207</v>
      </c>
      <c r="D40" s="93">
        <f>SUM(D41:D45)</f>
        <v>11472</v>
      </c>
      <c r="E40" s="68" t="s">
        <v>66</v>
      </c>
      <c r="F40" s="13">
        <f t="shared" si="1"/>
        <v>4301</v>
      </c>
      <c r="G40" s="93">
        <f>SUM(G41:G45)</f>
        <v>1204</v>
      </c>
      <c r="H40" s="94">
        <f>SUM(H41:H45)</f>
        <v>3097</v>
      </c>
    </row>
    <row r="41" spans="1:8" ht="11.25" customHeight="1">
      <c r="A41" s="69">
        <v>30</v>
      </c>
      <c r="B41" s="13">
        <f t="shared" si="0"/>
        <v>4461</v>
      </c>
      <c r="C41" s="93">
        <v>2367</v>
      </c>
      <c r="D41" s="93">
        <v>2094</v>
      </c>
      <c r="E41" s="69">
        <v>90</v>
      </c>
      <c r="F41" s="13">
        <f t="shared" si="1"/>
        <v>1239</v>
      </c>
      <c r="G41" s="93">
        <v>367</v>
      </c>
      <c r="H41" s="94">
        <v>872</v>
      </c>
    </row>
    <row r="42" spans="1:8" ht="11.25" customHeight="1">
      <c r="A42" s="69">
        <v>31</v>
      </c>
      <c r="B42" s="13">
        <f t="shared" si="0"/>
        <v>4439</v>
      </c>
      <c r="C42" s="93">
        <v>2248</v>
      </c>
      <c r="D42" s="93">
        <v>2191</v>
      </c>
      <c r="E42" s="69">
        <v>91</v>
      </c>
      <c r="F42" s="13">
        <f t="shared" si="1"/>
        <v>1031</v>
      </c>
      <c r="G42" s="93">
        <v>318</v>
      </c>
      <c r="H42" s="94">
        <v>713</v>
      </c>
    </row>
    <row r="43" spans="1:8" ht="11.25" customHeight="1">
      <c r="A43" s="69">
        <v>32</v>
      </c>
      <c r="B43" s="13">
        <f t="shared" si="0"/>
        <v>4673</v>
      </c>
      <c r="C43" s="93">
        <v>2475</v>
      </c>
      <c r="D43" s="93">
        <v>2198</v>
      </c>
      <c r="E43" s="69">
        <v>92</v>
      </c>
      <c r="F43" s="13">
        <f t="shared" si="1"/>
        <v>842</v>
      </c>
      <c r="G43" s="93">
        <v>227</v>
      </c>
      <c r="H43" s="94">
        <v>615</v>
      </c>
    </row>
    <row r="44" spans="1:8" ht="11.25" customHeight="1">
      <c r="A44" s="69">
        <v>33</v>
      </c>
      <c r="B44" s="13">
        <f t="shared" si="0"/>
        <v>4928</v>
      </c>
      <c r="C44" s="93">
        <v>2478</v>
      </c>
      <c r="D44" s="93">
        <v>2450</v>
      </c>
      <c r="E44" s="69">
        <v>93</v>
      </c>
      <c r="F44" s="13">
        <f t="shared" si="1"/>
        <v>685</v>
      </c>
      <c r="G44" s="93">
        <v>177</v>
      </c>
      <c r="H44" s="94">
        <v>508</v>
      </c>
    </row>
    <row r="45" spans="1:8" ht="11.25" customHeight="1">
      <c r="A45" s="70">
        <v>34</v>
      </c>
      <c r="B45" s="71">
        <f t="shared" si="0"/>
        <v>5178</v>
      </c>
      <c r="C45" s="95">
        <v>2639</v>
      </c>
      <c r="D45" s="95">
        <v>2539</v>
      </c>
      <c r="E45" s="70">
        <v>94</v>
      </c>
      <c r="F45" s="71">
        <f t="shared" si="1"/>
        <v>504</v>
      </c>
      <c r="G45" s="95">
        <v>115</v>
      </c>
      <c r="H45" s="96">
        <v>389</v>
      </c>
    </row>
    <row r="46" spans="1:8" ht="11.25" customHeight="1">
      <c r="A46" s="68" t="s">
        <v>67</v>
      </c>
      <c r="B46" s="13">
        <f t="shared" si="0"/>
        <v>28991</v>
      </c>
      <c r="C46" s="93">
        <f>SUM(C47:C51)</f>
        <v>14728</v>
      </c>
      <c r="D46" s="93">
        <f>SUM(D47:D51)</f>
        <v>14263</v>
      </c>
      <c r="E46" s="68" t="s">
        <v>68</v>
      </c>
      <c r="F46" s="13">
        <f t="shared" si="1"/>
        <v>1197</v>
      </c>
      <c r="G46" s="93">
        <f>SUM(G47:G51)</f>
        <v>228</v>
      </c>
      <c r="H46" s="94">
        <f>SUM(H47:H51)</f>
        <v>969</v>
      </c>
    </row>
    <row r="47" spans="1:8" ht="11.25" customHeight="1">
      <c r="A47" s="69">
        <v>35</v>
      </c>
      <c r="B47" s="13">
        <f t="shared" si="0"/>
        <v>5580</v>
      </c>
      <c r="C47" s="93">
        <v>2823</v>
      </c>
      <c r="D47" s="93">
        <v>2757</v>
      </c>
      <c r="E47" s="69">
        <v>95</v>
      </c>
      <c r="F47" s="13">
        <f t="shared" si="1"/>
        <v>395</v>
      </c>
      <c r="G47" s="93">
        <v>87</v>
      </c>
      <c r="H47" s="94">
        <v>308</v>
      </c>
    </row>
    <row r="48" spans="1:8" ht="11.25" customHeight="1">
      <c r="A48" s="69">
        <v>36</v>
      </c>
      <c r="B48" s="13">
        <f t="shared" si="0"/>
        <v>5563</v>
      </c>
      <c r="C48" s="93">
        <v>2810</v>
      </c>
      <c r="D48" s="93">
        <v>2753</v>
      </c>
      <c r="E48" s="69">
        <v>96</v>
      </c>
      <c r="F48" s="13">
        <f t="shared" si="1"/>
        <v>277</v>
      </c>
      <c r="G48" s="93">
        <v>55</v>
      </c>
      <c r="H48" s="94">
        <v>222</v>
      </c>
    </row>
    <row r="49" spans="1:8" ht="11.25" customHeight="1">
      <c r="A49" s="69">
        <v>37</v>
      </c>
      <c r="B49" s="13">
        <f t="shared" si="0"/>
        <v>5642</v>
      </c>
      <c r="C49" s="93">
        <v>2888</v>
      </c>
      <c r="D49" s="93">
        <v>2754</v>
      </c>
      <c r="E49" s="69">
        <v>97</v>
      </c>
      <c r="F49" s="13">
        <f t="shared" si="1"/>
        <v>250</v>
      </c>
      <c r="G49" s="93">
        <v>38</v>
      </c>
      <c r="H49" s="94">
        <v>212</v>
      </c>
    </row>
    <row r="50" spans="1:8" ht="11.25" customHeight="1">
      <c r="A50" s="69">
        <v>38</v>
      </c>
      <c r="B50" s="13">
        <f t="shared" si="0"/>
        <v>5899</v>
      </c>
      <c r="C50" s="93">
        <v>2940</v>
      </c>
      <c r="D50" s="93">
        <v>2959</v>
      </c>
      <c r="E50" s="69">
        <v>98</v>
      </c>
      <c r="F50" s="13">
        <f t="shared" si="1"/>
        <v>151</v>
      </c>
      <c r="G50" s="93">
        <v>26</v>
      </c>
      <c r="H50" s="94">
        <v>125</v>
      </c>
    </row>
    <row r="51" spans="1:8" ht="11.25" customHeight="1">
      <c r="A51" s="70">
        <v>39</v>
      </c>
      <c r="B51" s="71">
        <f t="shared" si="0"/>
        <v>6307</v>
      </c>
      <c r="C51" s="95">
        <v>3267</v>
      </c>
      <c r="D51" s="95">
        <v>3040</v>
      </c>
      <c r="E51" s="70">
        <v>99</v>
      </c>
      <c r="F51" s="71">
        <f t="shared" si="1"/>
        <v>124</v>
      </c>
      <c r="G51" s="95">
        <v>22</v>
      </c>
      <c r="H51" s="96">
        <v>102</v>
      </c>
    </row>
    <row r="52" spans="1:8" ht="11.25" customHeight="1">
      <c r="A52" s="68" t="s">
        <v>69</v>
      </c>
      <c r="B52" s="13">
        <f t="shared" si="0"/>
        <v>34307</v>
      </c>
      <c r="C52" s="93">
        <f>SUM(C53:C57)</f>
        <v>17416</v>
      </c>
      <c r="D52" s="93">
        <f>SUM(D53:D57)</f>
        <v>16891</v>
      </c>
      <c r="E52" s="68" t="s">
        <v>70</v>
      </c>
      <c r="F52" s="13">
        <f t="shared" si="1"/>
        <v>206</v>
      </c>
      <c r="G52" s="93">
        <f>SUM(G53:G57)</f>
        <v>37</v>
      </c>
      <c r="H52" s="94">
        <f>SUM(H53:H57)</f>
        <v>169</v>
      </c>
    </row>
    <row r="53" spans="1:8" ht="11.25" customHeight="1">
      <c r="A53" s="69">
        <v>40</v>
      </c>
      <c r="B53" s="13">
        <f t="shared" si="0"/>
        <v>6397</v>
      </c>
      <c r="C53" s="93">
        <v>3220</v>
      </c>
      <c r="D53" s="93">
        <v>3177</v>
      </c>
      <c r="E53" s="69">
        <v>100</v>
      </c>
      <c r="F53" s="13">
        <f t="shared" si="1"/>
        <v>67</v>
      </c>
      <c r="G53" s="93">
        <v>9</v>
      </c>
      <c r="H53" s="94">
        <v>58</v>
      </c>
    </row>
    <row r="54" spans="1:8" ht="11.25" customHeight="1">
      <c r="A54" s="69">
        <v>41</v>
      </c>
      <c r="B54" s="13">
        <f t="shared" si="0"/>
        <v>6614</v>
      </c>
      <c r="C54" s="93">
        <v>3362</v>
      </c>
      <c r="D54" s="93">
        <v>3252</v>
      </c>
      <c r="E54" s="69">
        <v>101</v>
      </c>
      <c r="F54" s="13">
        <f t="shared" si="1"/>
        <v>61</v>
      </c>
      <c r="G54" s="93">
        <v>16</v>
      </c>
      <c r="H54" s="94">
        <v>45</v>
      </c>
    </row>
    <row r="55" spans="1:8" ht="11.25" customHeight="1">
      <c r="A55" s="69">
        <v>42</v>
      </c>
      <c r="B55" s="13">
        <f t="shared" si="0"/>
        <v>6812</v>
      </c>
      <c r="C55" s="93">
        <v>3490</v>
      </c>
      <c r="D55" s="93">
        <v>3322</v>
      </c>
      <c r="E55" s="69">
        <v>102</v>
      </c>
      <c r="F55" s="13">
        <f t="shared" si="1"/>
        <v>36</v>
      </c>
      <c r="G55" s="93">
        <v>6</v>
      </c>
      <c r="H55" s="94">
        <v>30</v>
      </c>
    </row>
    <row r="56" spans="1:8" ht="11.25" customHeight="1">
      <c r="A56" s="69">
        <v>43</v>
      </c>
      <c r="B56" s="13">
        <f t="shared" si="0"/>
        <v>7033</v>
      </c>
      <c r="C56" s="93">
        <v>3506</v>
      </c>
      <c r="D56" s="93">
        <v>3527</v>
      </c>
      <c r="E56" s="69">
        <v>103</v>
      </c>
      <c r="F56" s="13">
        <f t="shared" si="1"/>
        <v>25</v>
      </c>
      <c r="G56" s="93">
        <v>5</v>
      </c>
      <c r="H56" s="94">
        <v>20</v>
      </c>
    </row>
    <row r="57" spans="1:8" ht="11.25" customHeight="1">
      <c r="A57" s="70">
        <v>44</v>
      </c>
      <c r="B57" s="71">
        <f t="shared" si="0"/>
        <v>7451</v>
      </c>
      <c r="C57" s="95">
        <v>3838</v>
      </c>
      <c r="D57" s="95">
        <v>3613</v>
      </c>
      <c r="E57" s="70">
        <v>104</v>
      </c>
      <c r="F57" s="71">
        <f t="shared" si="1"/>
        <v>17</v>
      </c>
      <c r="G57" s="95">
        <v>1</v>
      </c>
      <c r="H57" s="96">
        <v>16</v>
      </c>
    </row>
    <row r="58" spans="1:8" ht="11.25" customHeight="1">
      <c r="A58" s="68" t="s">
        <v>71</v>
      </c>
      <c r="B58" s="13">
        <f t="shared" si="0"/>
        <v>38654</v>
      </c>
      <c r="C58" s="93">
        <f>SUM(C59:C63)</f>
        <v>19730</v>
      </c>
      <c r="D58" s="93">
        <f>SUM(D59:D63)</f>
        <v>18924</v>
      </c>
      <c r="E58" s="68" t="s">
        <v>285</v>
      </c>
      <c r="F58" s="13">
        <f>SUM(G58:H58)</f>
        <v>18</v>
      </c>
      <c r="G58" s="93">
        <f>SUM(G59:G63)</f>
        <v>1</v>
      </c>
      <c r="H58" s="94">
        <f>SUM(H59:H63)</f>
        <v>17</v>
      </c>
    </row>
    <row r="59" spans="1:8" ht="11.25" customHeight="1">
      <c r="A59" s="69">
        <v>45</v>
      </c>
      <c r="B59" s="13">
        <f t="shared" si="0"/>
        <v>8060</v>
      </c>
      <c r="C59" s="93">
        <v>4104</v>
      </c>
      <c r="D59" s="93">
        <v>3956</v>
      </c>
      <c r="E59" s="69">
        <v>105</v>
      </c>
      <c r="F59" s="13">
        <f t="shared" si="1"/>
        <v>9</v>
      </c>
      <c r="G59" s="93">
        <v>0</v>
      </c>
      <c r="H59" s="94">
        <v>9</v>
      </c>
    </row>
    <row r="60" spans="1:8" ht="11.25" customHeight="1">
      <c r="A60" s="69">
        <v>46</v>
      </c>
      <c r="B60" s="13">
        <f t="shared" si="0"/>
        <v>7843</v>
      </c>
      <c r="C60" s="93">
        <v>3980</v>
      </c>
      <c r="D60" s="93">
        <v>3863</v>
      </c>
      <c r="E60" s="69">
        <v>106</v>
      </c>
      <c r="F60" s="13">
        <f t="shared" si="1"/>
        <v>4</v>
      </c>
      <c r="G60" s="93">
        <v>1</v>
      </c>
      <c r="H60" s="94">
        <v>3</v>
      </c>
    </row>
    <row r="61" spans="1:8" ht="11.25" customHeight="1">
      <c r="A61" s="69">
        <v>47</v>
      </c>
      <c r="B61" s="13">
        <f t="shared" si="0"/>
        <v>7835</v>
      </c>
      <c r="C61" s="93">
        <v>3973</v>
      </c>
      <c r="D61" s="93">
        <v>3862</v>
      </c>
      <c r="E61" s="69">
        <v>107</v>
      </c>
      <c r="F61" s="13">
        <f t="shared" si="1"/>
        <v>5</v>
      </c>
      <c r="G61" s="93">
        <v>0</v>
      </c>
      <c r="H61" s="94">
        <v>5</v>
      </c>
    </row>
    <row r="62" spans="1:8" ht="11.25" customHeight="1">
      <c r="A62" s="69">
        <v>48</v>
      </c>
      <c r="B62" s="13">
        <f t="shared" si="0"/>
        <v>7618</v>
      </c>
      <c r="C62" s="93">
        <v>3857</v>
      </c>
      <c r="D62" s="93">
        <v>3761</v>
      </c>
      <c r="E62" s="69">
        <v>108</v>
      </c>
      <c r="F62" s="13">
        <f>SUM(G62:H62)</f>
        <v>0</v>
      </c>
      <c r="G62" s="93">
        <v>0</v>
      </c>
      <c r="H62" s="94">
        <v>0</v>
      </c>
    </row>
    <row r="63" spans="1:8" ht="11.25" customHeight="1">
      <c r="A63" s="70">
        <v>49</v>
      </c>
      <c r="B63" s="71">
        <f t="shared" si="0"/>
        <v>7298</v>
      </c>
      <c r="C63" s="95">
        <v>3816</v>
      </c>
      <c r="D63" s="95">
        <v>3482</v>
      </c>
      <c r="E63" s="70">
        <v>109</v>
      </c>
      <c r="F63" s="71">
        <f>SUM(G63:H63)</f>
        <v>0</v>
      </c>
      <c r="G63" s="95">
        <v>0</v>
      </c>
      <c r="H63" s="96">
        <v>0</v>
      </c>
    </row>
    <row r="64" spans="1:8" ht="11.25" customHeight="1">
      <c r="A64" s="68" t="s">
        <v>72</v>
      </c>
      <c r="B64" s="13">
        <f t="shared" si="0"/>
        <v>33096</v>
      </c>
      <c r="C64" s="93">
        <f>SUM(C65:C69)</f>
        <v>17242</v>
      </c>
      <c r="D64" s="93">
        <f>SUM(D65:D69)</f>
        <v>15854</v>
      </c>
      <c r="E64" s="69"/>
      <c r="F64" s="18"/>
      <c r="G64" s="14"/>
      <c r="H64" s="19"/>
    </row>
    <row r="65" spans="1:8" ht="11.25" customHeight="1">
      <c r="A65" s="69">
        <v>50</v>
      </c>
      <c r="B65" s="13">
        <f t="shared" si="0"/>
        <v>7455</v>
      </c>
      <c r="C65" s="93">
        <v>3783</v>
      </c>
      <c r="D65" s="93">
        <v>3672</v>
      </c>
      <c r="E65" s="69" t="s">
        <v>304</v>
      </c>
      <c r="F65" s="72">
        <v>1</v>
      </c>
      <c r="G65" s="14">
        <v>1</v>
      </c>
      <c r="H65" s="73">
        <v>0</v>
      </c>
    </row>
    <row r="66" spans="1:8" ht="11.25" customHeight="1">
      <c r="A66" s="69">
        <v>51</v>
      </c>
      <c r="B66" s="13">
        <f t="shared" si="0"/>
        <v>7369</v>
      </c>
      <c r="C66" s="93">
        <v>3902</v>
      </c>
      <c r="D66" s="93">
        <v>3467</v>
      </c>
      <c r="E66" s="69"/>
      <c r="F66" s="18"/>
      <c r="G66" s="14"/>
      <c r="H66" s="19"/>
    </row>
    <row r="67" spans="1:8" ht="11.25" customHeight="1">
      <c r="A67" s="69">
        <v>52</v>
      </c>
      <c r="B67" s="13">
        <f t="shared" si="0"/>
        <v>5469</v>
      </c>
      <c r="C67" s="93">
        <v>2875</v>
      </c>
      <c r="D67" s="93">
        <v>2594</v>
      </c>
      <c r="E67" s="69"/>
      <c r="F67" s="13"/>
      <c r="G67" s="14"/>
      <c r="H67" s="19"/>
    </row>
    <row r="68" spans="1:8" ht="11.25" customHeight="1">
      <c r="A68" s="69">
        <v>53</v>
      </c>
      <c r="B68" s="13">
        <f t="shared" ref="B68:B75" si="2">SUM(C68:D68)</f>
        <v>6583</v>
      </c>
      <c r="C68" s="93">
        <v>3450</v>
      </c>
      <c r="D68" s="93">
        <v>3133</v>
      </c>
      <c r="E68" s="69" t="s">
        <v>46</v>
      </c>
      <c r="F68" s="72">
        <f>SUM(F72:F74)+F65</f>
        <v>433398</v>
      </c>
      <c r="G68" s="105">
        <f t="shared" ref="G68:H68" si="3">SUM(G72:G74)+G65</f>
        <v>214708</v>
      </c>
      <c r="H68" s="73">
        <f t="shared" si="3"/>
        <v>218690</v>
      </c>
    </row>
    <row r="69" spans="1:8" ht="11.25" customHeight="1">
      <c r="A69" s="70">
        <v>54</v>
      </c>
      <c r="B69" s="71">
        <f t="shared" si="2"/>
        <v>6220</v>
      </c>
      <c r="C69" s="95">
        <v>3232</v>
      </c>
      <c r="D69" s="95">
        <v>2988</v>
      </c>
      <c r="E69" s="70" t="s">
        <v>302</v>
      </c>
      <c r="F69" s="71">
        <v>197707</v>
      </c>
      <c r="G69" s="16"/>
      <c r="H69" s="17"/>
    </row>
    <row r="70" spans="1:8" ht="11.25" customHeight="1">
      <c r="A70" s="68" t="s">
        <v>73</v>
      </c>
      <c r="B70" s="13">
        <f t="shared" si="2"/>
        <v>26004</v>
      </c>
      <c r="C70" s="93">
        <f>SUM(C71:C75)</f>
        <v>13593</v>
      </c>
      <c r="D70" s="93">
        <f>SUM(D71:D75)</f>
        <v>12411</v>
      </c>
      <c r="E70" s="69"/>
      <c r="F70" s="13"/>
      <c r="G70" s="74"/>
      <c r="H70" s="75"/>
    </row>
    <row r="71" spans="1:8" ht="11.25" customHeight="1">
      <c r="A71" s="69">
        <v>55</v>
      </c>
      <c r="B71" s="13">
        <f t="shared" si="2"/>
        <v>5943</v>
      </c>
      <c r="C71" s="93">
        <v>3144</v>
      </c>
      <c r="D71" s="93">
        <v>2799</v>
      </c>
      <c r="E71" s="69" t="s">
        <v>74</v>
      </c>
      <c r="F71" s="72"/>
      <c r="G71" s="14"/>
      <c r="H71" s="15"/>
    </row>
    <row r="72" spans="1:8" ht="11.25" customHeight="1">
      <c r="A72" s="69">
        <v>56</v>
      </c>
      <c r="B72" s="13">
        <f t="shared" si="2"/>
        <v>5383</v>
      </c>
      <c r="C72" s="93">
        <v>2847</v>
      </c>
      <c r="D72" s="93">
        <v>2536</v>
      </c>
      <c r="E72" s="69" t="s">
        <v>75</v>
      </c>
      <c r="F72" s="106">
        <f>$B$4+$B$10+$B$16</f>
        <v>58372</v>
      </c>
      <c r="G72" s="107">
        <f>$C$4+$C$10+$C$16</f>
        <v>29819</v>
      </c>
      <c r="H72" s="108">
        <f>$D$4+$D$10+$D$16</f>
        <v>28553</v>
      </c>
    </row>
    <row r="73" spans="1:8" ht="11.25" customHeight="1">
      <c r="A73" s="69">
        <v>57</v>
      </c>
      <c r="B73" s="13">
        <f t="shared" si="2"/>
        <v>5062</v>
      </c>
      <c r="C73" s="93">
        <v>2609</v>
      </c>
      <c r="D73" s="93">
        <v>2453</v>
      </c>
      <c r="E73" s="68" t="s">
        <v>76</v>
      </c>
      <c r="F73" s="13">
        <f>$B$22+$B$28+$B$34+$B$40+$B$46+$B$52+$B$58+$B$64+$B$70+$F$4</f>
        <v>269707</v>
      </c>
      <c r="G73" s="14">
        <f>$C$22+$C$28+$C$34+$C$40+$C$46+$C$52+$C$58+$C$64+$C$70+$G$4</f>
        <v>138865</v>
      </c>
      <c r="H73" s="15">
        <f>$D$22+$D$28+$D$34+$D$40+$D$46+$D$52+$D$58+$D$64+$D$70+$H$4</f>
        <v>130842</v>
      </c>
    </row>
    <row r="74" spans="1:8" ht="11.25" customHeight="1">
      <c r="A74" s="69">
        <v>58</v>
      </c>
      <c r="B74" s="13">
        <f t="shared" si="2"/>
        <v>4943</v>
      </c>
      <c r="C74" s="93">
        <v>2573</v>
      </c>
      <c r="D74" s="93">
        <v>2370</v>
      </c>
      <c r="E74" s="68" t="s">
        <v>77</v>
      </c>
      <c r="F74" s="13">
        <f>$F$10+$F$16+$F$22+$F$28+$F$34+$F$40+$F$46+$F$52+$F$58</f>
        <v>105318</v>
      </c>
      <c r="G74" s="14">
        <f>$G$10+$G$16+$G$22+$G$28+$G$34+$G$40+$G$46+$G$52+$G$58</f>
        <v>46023</v>
      </c>
      <c r="H74" s="15">
        <f>$H$10+$H$16+$H$22+$H$28+$H$34+$H$40+$H$46+$H$52+$H$58</f>
        <v>59295</v>
      </c>
    </row>
    <row r="75" spans="1:8" ht="13.5" customHeight="1" thickBot="1">
      <c r="A75" s="76">
        <v>59</v>
      </c>
      <c r="B75" s="77">
        <f t="shared" si="2"/>
        <v>4673</v>
      </c>
      <c r="C75" s="78">
        <v>2420</v>
      </c>
      <c r="D75" s="78">
        <v>2253</v>
      </c>
      <c r="E75" s="79" t="s">
        <v>303</v>
      </c>
      <c r="F75" s="77">
        <f>$F$22+$F$28+$F$34+$F$40+$F$46+$F$52+$F$58</f>
        <v>53515</v>
      </c>
      <c r="G75" s="78">
        <f>$G$22+$G$28+$G$34+$G$40+$G$46+$G$52+$G$58</f>
        <v>21715</v>
      </c>
      <c r="H75" s="80">
        <f>$H$22+$H$28+$H$34+$H$40+$H$46+$H$52+$H$58</f>
        <v>31800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3"/>
  <sheetViews>
    <sheetView topLeftCell="C1" zoomScale="90" zoomScaleNormal="9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24" t="s">
        <v>286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s="1" customFormat="1" ht="20.25" customHeight="1">
      <c r="A2" s="160" t="s">
        <v>351</v>
      </c>
      <c r="B2" s="160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" customFormat="1" ht="20.100000000000001" customHeight="1">
      <c r="A3" s="161" t="s">
        <v>15</v>
      </c>
      <c r="B3" s="162" t="s">
        <v>30</v>
      </c>
      <c r="C3" s="162" t="s">
        <v>31</v>
      </c>
      <c r="D3" s="162" t="s">
        <v>32</v>
      </c>
      <c r="E3" s="161" t="s">
        <v>33</v>
      </c>
      <c r="F3" s="161"/>
      <c r="G3" s="161"/>
      <c r="H3" s="161"/>
      <c r="I3" s="161" t="s">
        <v>34</v>
      </c>
      <c r="J3" s="161"/>
      <c r="K3" s="161"/>
      <c r="L3" s="161"/>
      <c r="M3" s="162" t="s">
        <v>35</v>
      </c>
      <c r="N3" s="162" t="s">
        <v>29</v>
      </c>
    </row>
    <row r="4" spans="1:14" s="1" customFormat="1" ht="20.100000000000001" customHeight="1">
      <c r="A4" s="161"/>
      <c r="B4" s="162"/>
      <c r="C4" s="162"/>
      <c r="D4" s="162"/>
      <c r="E4" s="161"/>
      <c r="F4" s="161"/>
      <c r="G4" s="161"/>
      <c r="H4" s="161"/>
      <c r="I4" s="161"/>
      <c r="J4" s="161"/>
      <c r="K4" s="161"/>
      <c r="L4" s="161"/>
      <c r="M4" s="162"/>
      <c r="N4" s="162"/>
    </row>
    <row r="5" spans="1:14" s="1" customFormat="1" ht="20.100000000000001" customHeight="1">
      <c r="A5" s="161"/>
      <c r="B5" s="162"/>
      <c r="C5" s="162"/>
      <c r="D5" s="162"/>
      <c r="E5" s="81" t="s">
        <v>36</v>
      </c>
      <c r="F5" s="81" t="s">
        <v>37</v>
      </c>
      <c r="G5" s="81" t="s">
        <v>38</v>
      </c>
      <c r="H5" s="81" t="s">
        <v>29</v>
      </c>
      <c r="I5" s="81" t="s">
        <v>36</v>
      </c>
      <c r="J5" s="81" t="s">
        <v>37</v>
      </c>
      <c r="K5" s="81" t="s">
        <v>38</v>
      </c>
      <c r="L5" s="81" t="s">
        <v>29</v>
      </c>
      <c r="M5" s="162"/>
      <c r="N5" s="162"/>
    </row>
    <row r="6" spans="1:14" s="1" customFormat="1" ht="20.100000000000001" customHeight="1">
      <c r="A6" s="81" t="s">
        <v>16</v>
      </c>
      <c r="B6" s="82">
        <v>8</v>
      </c>
      <c r="C6" s="82">
        <v>23</v>
      </c>
      <c r="D6" s="82">
        <f>B6-C6</f>
        <v>-15</v>
      </c>
      <c r="E6" s="82">
        <v>26</v>
      </c>
      <c r="F6" s="82">
        <v>13</v>
      </c>
      <c r="G6" s="82">
        <v>9</v>
      </c>
      <c r="H6" s="82">
        <f>SUM(E6:G6)</f>
        <v>48</v>
      </c>
      <c r="I6" s="82">
        <v>27</v>
      </c>
      <c r="J6" s="82">
        <v>33</v>
      </c>
      <c r="K6" s="82">
        <v>18</v>
      </c>
      <c r="L6" s="82">
        <f>SUM(I6:K6)</f>
        <v>78</v>
      </c>
      <c r="M6" s="82">
        <f>H6-L6</f>
        <v>-30</v>
      </c>
      <c r="N6" s="82">
        <f>D6+M6</f>
        <v>-45</v>
      </c>
    </row>
    <row r="7" spans="1:14" s="1" customFormat="1" ht="20.100000000000001" customHeight="1">
      <c r="A7" s="81" t="s">
        <v>17</v>
      </c>
      <c r="B7" s="82">
        <v>33</v>
      </c>
      <c r="C7" s="82">
        <v>56</v>
      </c>
      <c r="D7" s="82">
        <f t="shared" ref="D7:D18" si="0">B7-C7</f>
        <v>-23</v>
      </c>
      <c r="E7" s="82">
        <v>96</v>
      </c>
      <c r="F7" s="82">
        <v>58</v>
      </c>
      <c r="G7" s="82">
        <v>51</v>
      </c>
      <c r="H7" s="82">
        <f t="shared" ref="H7:H20" si="1">SUM(E7:G7)</f>
        <v>205</v>
      </c>
      <c r="I7" s="82">
        <v>68</v>
      </c>
      <c r="J7" s="82">
        <v>58</v>
      </c>
      <c r="K7" s="82">
        <v>50</v>
      </c>
      <c r="L7" s="82">
        <f t="shared" ref="L7:L20" si="2">SUM(I7:K7)</f>
        <v>176</v>
      </c>
      <c r="M7" s="82">
        <f t="shared" ref="M7:M20" si="3">H7-L7</f>
        <v>29</v>
      </c>
      <c r="N7" s="82">
        <f t="shared" ref="N7:N18" si="4">D7+M7</f>
        <v>6</v>
      </c>
    </row>
    <row r="8" spans="1:14" s="1" customFormat="1" ht="20.100000000000001" customHeight="1">
      <c r="A8" s="81" t="s">
        <v>18</v>
      </c>
      <c r="B8" s="82">
        <v>34</v>
      </c>
      <c r="C8" s="82">
        <v>31</v>
      </c>
      <c r="D8" s="82">
        <f t="shared" si="0"/>
        <v>3</v>
      </c>
      <c r="E8" s="82">
        <v>62</v>
      </c>
      <c r="F8" s="82">
        <v>71</v>
      </c>
      <c r="G8" s="82">
        <v>37</v>
      </c>
      <c r="H8" s="82">
        <f t="shared" si="1"/>
        <v>170</v>
      </c>
      <c r="I8" s="82">
        <v>58</v>
      </c>
      <c r="J8" s="82">
        <v>80</v>
      </c>
      <c r="K8" s="82">
        <v>28</v>
      </c>
      <c r="L8" s="82">
        <f t="shared" si="2"/>
        <v>166</v>
      </c>
      <c r="M8" s="82">
        <f t="shared" si="3"/>
        <v>4</v>
      </c>
      <c r="N8" s="82">
        <f t="shared" si="4"/>
        <v>7</v>
      </c>
    </row>
    <row r="9" spans="1:14" s="1" customFormat="1" ht="20.100000000000001" customHeight="1">
      <c r="A9" s="81" t="s">
        <v>19</v>
      </c>
      <c r="B9" s="82">
        <v>23</v>
      </c>
      <c r="C9" s="82">
        <v>23</v>
      </c>
      <c r="D9" s="82">
        <f t="shared" si="0"/>
        <v>0</v>
      </c>
      <c r="E9" s="82">
        <v>36</v>
      </c>
      <c r="F9" s="82">
        <v>39</v>
      </c>
      <c r="G9" s="82">
        <v>30</v>
      </c>
      <c r="H9" s="82">
        <f>SUM(E9:G9)</f>
        <v>105</v>
      </c>
      <c r="I9" s="82">
        <v>27</v>
      </c>
      <c r="J9" s="82">
        <v>28</v>
      </c>
      <c r="K9" s="82">
        <v>21</v>
      </c>
      <c r="L9" s="82">
        <f t="shared" si="2"/>
        <v>76</v>
      </c>
      <c r="M9" s="82">
        <f t="shared" si="3"/>
        <v>29</v>
      </c>
      <c r="N9" s="82">
        <f t="shared" si="4"/>
        <v>29</v>
      </c>
    </row>
    <row r="10" spans="1:14" s="1" customFormat="1" ht="20.100000000000001" customHeight="1">
      <c r="A10" s="81" t="s">
        <v>20</v>
      </c>
      <c r="B10" s="82">
        <v>33</v>
      </c>
      <c r="C10" s="82">
        <v>47</v>
      </c>
      <c r="D10" s="82">
        <f t="shared" si="0"/>
        <v>-14</v>
      </c>
      <c r="E10" s="82">
        <v>77</v>
      </c>
      <c r="F10" s="82">
        <v>59</v>
      </c>
      <c r="G10" s="82">
        <v>52</v>
      </c>
      <c r="H10" s="82">
        <f t="shared" si="1"/>
        <v>188</v>
      </c>
      <c r="I10" s="82">
        <v>75</v>
      </c>
      <c r="J10" s="82">
        <v>61</v>
      </c>
      <c r="K10" s="82">
        <v>64</v>
      </c>
      <c r="L10" s="82">
        <f t="shared" si="2"/>
        <v>200</v>
      </c>
      <c r="M10" s="82">
        <f t="shared" si="3"/>
        <v>-12</v>
      </c>
      <c r="N10" s="82">
        <f t="shared" si="4"/>
        <v>-26</v>
      </c>
    </row>
    <row r="11" spans="1:14" s="1" customFormat="1" ht="20.100000000000001" customHeight="1">
      <c r="A11" s="81" t="s">
        <v>21</v>
      </c>
      <c r="B11" s="82">
        <v>16</v>
      </c>
      <c r="C11" s="82">
        <v>29</v>
      </c>
      <c r="D11" s="82">
        <f t="shared" si="0"/>
        <v>-13</v>
      </c>
      <c r="E11" s="82">
        <v>30</v>
      </c>
      <c r="F11" s="82">
        <v>51</v>
      </c>
      <c r="G11" s="82">
        <v>22</v>
      </c>
      <c r="H11" s="82">
        <f t="shared" si="1"/>
        <v>103</v>
      </c>
      <c r="I11" s="82">
        <v>31</v>
      </c>
      <c r="J11" s="82">
        <v>40</v>
      </c>
      <c r="K11" s="82">
        <v>35</v>
      </c>
      <c r="L11" s="82">
        <f t="shared" si="2"/>
        <v>106</v>
      </c>
      <c r="M11" s="82">
        <f t="shared" si="3"/>
        <v>-3</v>
      </c>
      <c r="N11" s="82">
        <f t="shared" si="4"/>
        <v>-16</v>
      </c>
    </row>
    <row r="12" spans="1:14" s="1" customFormat="1" ht="20.100000000000001" customHeight="1">
      <c r="A12" s="81" t="s">
        <v>22</v>
      </c>
      <c r="B12" s="82">
        <v>20</v>
      </c>
      <c r="C12" s="82">
        <v>39</v>
      </c>
      <c r="D12" s="82">
        <f>B12-C12</f>
        <v>-19</v>
      </c>
      <c r="E12" s="82">
        <v>59</v>
      </c>
      <c r="F12" s="82">
        <v>34</v>
      </c>
      <c r="G12" s="82">
        <v>53</v>
      </c>
      <c r="H12" s="82">
        <f t="shared" si="1"/>
        <v>146</v>
      </c>
      <c r="I12" s="82">
        <v>41</v>
      </c>
      <c r="J12" s="82">
        <v>62</v>
      </c>
      <c r="K12" s="82">
        <v>61</v>
      </c>
      <c r="L12" s="82">
        <f t="shared" si="2"/>
        <v>164</v>
      </c>
      <c r="M12" s="82">
        <f t="shared" si="3"/>
        <v>-18</v>
      </c>
      <c r="N12" s="82">
        <f t="shared" si="4"/>
        <v>-37</v>
      </c>
    </row>
    <row r="13" spans="1:14" s="1" customFormat="1" ht="20.100000000000001" customHeight="1">
      <c r="A13" s="81" t="s">
        <v>23</v>
      </c>
      <c r="B13" s="82">
        <v>10</v>
      </c>
      <c r="C13" s="82">
        <v>21</v>
      </c>
      <c r="D13" s="82">
        <f t="shared" si="0"/>
        <v>-11</v>
      </c>
      <c r="E13" s="82">
        <v>35</v>
      </c>
      <c r="F13" s="82">
        <v>25</v>
      </c>
      <c r="G13" s="82">
        <v>27</v>
      </c>
      <c r="H13" s="82">
        <f t="shared" si="1"/>
        <v>87</v>
      </c>
      <c r="I13" s="82">
        <v>28</v>
      </c>
      <c r="J13" s="82">
        <v>30</v>
      </c>
      <c r="K13" s="82">
        <v>28</v>
      </c>
      <c r="L13" s="82">
        <f t="shared" si="2"/>
        <v>86</v>
      </c>
      <c r="M13" s="82">
        <f t="shared" si="3"/>
        <v>1</v>
      </c>
      <c r="N13" s="82">
        <f t="shared" si="4"/>
        <v>-10</v>
      </c>
    </row>
    <row r="14" spans="1:14" s="1" customFormat="1" ht="20.100000000000001" customHeight="1">
      <c r="A14" s="81" t="s">
        <v>24</v>
      </c>
      <c r="B14" s="82">
        <v>26</v>
      </c>
      <c r="C14" s="82">
        <v>27</v>
      </c>
      <c r="D14" s="82">
        <f t="shared" si="0"/>
        <v>-1</v>
      </c>
      <c r="E14" s="82">
        <v>59</v>
      </c>
      <c r="F14" s="82">
        <v>76</v>
      </c>
      <c r="G14" s="82">
        <v>58</v>
      </c>
      <c r="H14" s="82">
        <f t="shared" si="1"/>
        <v>193</v>
      </c>
      <c r="I14" s="82">
        <v>38</v>
      </c>
      <c r="J14" s="82">
        <v>49</v>
      </c>
      <c r="K14" s="82">
        <v>44</v>
      </c>
      <c r="L14" s="82">
        <f t="shared" si="2"/>
        <v>131</v>
      </c>
      <c r="M14" s="82">
        <f t="shared" si="3"/>
        <v>62</v>
      </c>
      <c r="N14" s="82">
        <f t="shared" si="4"/>
        <v>61</v>
      </c>
    </row>
    <row r="15" spans="1:14" s="1" customFormat="1" ht="20.100000000000001" customHeight="1">
      <c r="A15" s="81" t="s">
        <v>25</v>
      </c>
      <c r="B15" s="82">
        <v>34</v>
      </c>
      <c r="C15" s="82">
        <v>21</v>
      </c>
      <c r="D15" s="82">
        <f>B15-C15</f>
        <v>13</v>
      </c>
      <c r="E15" s="82">
        <v>67</v>
      </c>
      <c r="F15" s="82">
        <v>90</v>
      </c>
      <c r="G15" s="82">
        <v>40</v>
      </c>
      <c r="H15" s="82">
        <f t="shared" si="1"/>
        <v>197</v>
      </c>
      <c r="I15" s="82">
        <v>64</v>
      </c>
      <c r="J15" s="82">
        <v>64</v>
      </c>
      <c r="K15" s="82">
        <v>58</v>
      </c>
      <c r="L15" s="82">
        <f t="shared" si="2"/>
        <v>186</v>
      </c>
      <c r="M15" s="82">
        <f t="shared" si="3"/>
        <v>11</v>
      </c>
      <c r="N15" s="82">
        <f t="shared" si="4"/>
        <v>24</v>
      </c>
    </row>
    <row r="16" spans="1:14" s="1" customFormat="1" ht="20.100000000000001" customHeight="1">
      <c r="A16" s="81" t="s">
        <v>26</v>
      </c>
      <c r="B16" s="82">
        <v>10</v>
      </c>
      <c r="C16" s="82">
        <v>13</v>
      </c>
      <c r="D16" s="82">
        <f t="shared" si="0"/>
        <v>-3</v>
      </c>
      <c r="E16" s="82">
        <v>14</v>
      </c>
      <c r="F16" s="82">
        <v>15</v>
      </c>
      <c r="G16" s="82">
        <v>14</v>
      </c>
      <c r="H16" s="82">
        <f t="shared" si="1"/>
        <v>43</v>
      </c>
      <c r="I16" s="82">
        <v>21</v>
      </c>
      <c r="J16" s="82">
        <v>15</v>
      </c>
      <c r="K16" s="82">
        <v>24</v>
      </c>
      <c r="L16" s="82">
        <f t="shared" si="2"/>
        <v>60</v>
      </c>
      <c r="M16" s="82">
        <f t="shared" si="3"/>
        <v>-17</v>
      </c>
      <c r="N16" s="82">
        <f t="shared" si="4"/>
        <v>-20</v>
      </c>
    </row>
    <row r="17" spans="1:14" s="1" customFormat="1" ht="20.100000000000001" customHeight="1">
      <c r="A17" s="81" t="s">
        <v>27</v>
      </c>
      <c r="B17" s="82">
        <v>19</v>
      </c>
      <c r="C17" s="82">
        <v>33</v>
      </c>
      <c r="D17" s="82">
        <f t="shared" si="0"/>
        <v>-14</v>
      </c>
      <c r="E17" s="82">
        <v>71</v>
      </c>
      <c r="F17" s="82">
        <v>49</v>
      </c>
      <c r="G17" s="82">
        <v>51</v>
      </c>
      <c r="H17" s="82">
        <f t="shared" si="1"/>
        <v>171</v>
      </c>
      <c r="I17" s="82">
        <v>69</v>
      </c>
      <c r="J17" s="82">
        <v>59</v>
      </c>
      <c r="K17" s="82">
        <v>33</v>
      </c>
      <c r="L17" s="82">
        <f>SUM(I17:K17)</f>
        <v>161</v>
      </c>
      <c r="M17" s="82">
        <f t="shared" si="3"/>
        <v>10</v>
      </c>
      <c r="N17" s="82">
        <f t="shared" si="4"/>
        <v>-4</v>
      </c>
    </row>
    <row r="18" spans="1:14" s="1" customFormat="1" ht="20.100000000000001" customHeight="1">
      <c r="A18" s="81" t="s">
        <v>28</v>
      </c>
      <c r="B18" s="82">
        <v>10</v>
      </c>
      <c r="C18" s="82">
        <v>26</v>
      </c>
      <c r="D18" s="82">
        <f t="shared" si="0"/>
        <v>-16</v>
      </c>
      <c r="E18" s="82">
        <v>14</v>
      </c>
      <c r="F18" s="82">
        <v>19</v>
      </c>
      <c r="G18" s="82">
        <v>26</v>
      </c>
      <c r="H18" s="82">
        <f t="shared" si="1"/>
        <v>59</v>
      </c>
      <c r="I18" s="82">
        <v>12</v>
      </c>
      <c r="J18" s="82">
        <v>30</v>
      </c>
      <c r="K18" s="82">
        <v>12</v>
      </c>
      <c r="L18" s="82">
        <f t="shared" si="2"/>
        <v>54</v>
      </c>
      <c r="M18" s="82">
        <f t="shared" si="3"/>
        <v>5</v>
      </c>
      <c r="N18" s="82">
        <f t="shared" si="4"/>
        <v>-11</v>
      </c>
    </row>
    <row r="19" spans="1:14" s="1" customFormat="1" ht="20.100000000000001" customHeight="1">
      <c r="A19" s="83" t="s">
        <v>48</v>
      </c>
      <c r="B19" s="84">
        <v>147</v>
      </c>
      <c r="C19" s="84">
        <v>195</v>
      </c>
      <c r="D19" s="85">
        <f>B19-C19</f>
        <v>-48</v>
      </c>
      <c r="E19" s="84">
        <v>358</v>
      </c>
      <c r="F19" s="84">
        <v>339</v>
      </c>
      <c r="G19" s="84">
        <v>227</v>
      </c>
      <c r="H19" s="84">
        <f>SUM(E19:G19)</f>
        <v>924</v>
      </c>
      <c r="I19" s="84">
        <v>324</v>
      </c>
      <c r="J19" s="84">
        <v>327</v>
      </c>
      <c r="K19" s="84">
        <v>227</v>
      </c>
      <c r="L19" s="84">
        <f t="shared" si="2"/>
        <v>878</v>
      </c>
      <c r="M19" s="114">
        <f t="shared" si="3"/>
        <v>46</v>
      </c>
      <c r="N19" s="119">
        <f>D19+M19</f>
        <v>-2</v>
      </c>
    </row>
    <row r="20" spans="1:14" s="1" customFormat="1" ht="20.100000000000001" customHeight="1">
      <c r="A20" s="83" t="s">
        <v>49</v>
      </c>
      <c r="B20" s="84">
        <v>129</v>
      </c>
      <c r="C20" s="84">
        <v>194</v>
      </c>
      <c r="D20" s="85">
        <f>B20-C20</f>
        <v>-65</v>
      </c>
      <c r="E20" s="84">
        <v>288</v>
      </c>
      <c r="F20" s="84">
        <v>260</v>
      </c>
      <c r="G20" s="84">
        <v>243</v>
      </c>
      <c r="H20" s="84">
        <f t="shared" si="1"/>
        <v>791</v>
      </c>
      <c r="I20" s="84">
        <v>235</v>
      </c>
      <c r="J20" s="84">
        <v>282</v>
      </c>
      <c r="K20" s="84">
        <v>249</v>
      </c>
      <c r="L20" s="84">
        <f t="shared" si="2"/>
        <v>766</v>
      </c>
      <c r="M20" s="114">
        <f t="shared" si="3"/>
        <v>25</v>
      </c>
      <c r="N20" s="119">
        <f>D20+M20</f>
        <v>-40</v>
      </c>
    </row>
    <row r="21" spans="1:14" s="1" customFormat="1" ht="19.5" customHeight="1">
      <c r="A21" s="83" t="s">
        <v>50</v>
      </c>
      <c r="B21" s="84">
        <f t="shared" ref="B21:G21" si="5">SUM(B6:B18)</f>
        <v>276</v>
      </c>
      <c r="C21" s="84">
        <f t="shared" si="5"/>
        <v>389</v>
      </c>
      <c r="D21" s="84">
        <f t="shared" si="5"/>
        <v>-113</v>
      </c>
      <c r="E21" s="84">
        <f t="shared" si="5"/>
        <v>646</v>
      </c>
      <c r="F21" s="84">
        <f t="shared" si="5"/>
        <v>599</v>
      </c>
      <c r="G21" s="84">
        <f t="shared" si="5"/>
        <v>470</v>
      </c>
      <c r="H21" s="84">
        <f t="shared" ref="H21:M21" si="6">SUM(H6:H18)</f>
        <v>1715</v>
      </c>
      <c r="I21" s="84">
        <f t="shared" si="6"/>
        <v>559</v>
      </c>
      <c r="J21" s="84">
        <f t="shared" si="6"/>
        <v>609</v>
      </c>
      <c r="K21" s="84">
        <f>SUM(K6:K18)</f>
        <v>476</v>
      </c>
      <c r="L21" s="84">
        <f t="shared" si="6"/>
        <v>1644</v>
      </c>
      <c r="M21" s="84">
        <f t="shared" si="6"/>
        <v>71</v>
      </c>
      <c r="N21" s="120">
        <f>SUM(N6:N18)</f>
        <v>-42</v>
      </c>
    </row>
    <row r="22" spans="1:14" s="1" customFormat="1" ht="7.5" customHeight="1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89"/>
    </row>
    <row r="23" spans="1:14">
      <c r="A23" s="159" t="s">
        <v>287</v>
      </c>
      <c r="B23" s="159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F18"/>
  <sheetViews>
    <sheetView zoomScale="80" zoomScaleNormal="80" workbookViewId="0"/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23" t="s">
        <v>288</v>
      </c>
      <c r="C1" s="123"/>
      <c r="D1" s="123"/>
      <c r="E1" s="123"/>
      <c r="F1" s="123"/>
    </row>
    <row r="2" spans="2:6" s="3" customFormat="1" ht="23.25" customHeight="1">
      <c r="B2" s="3" t="s">
        <v>349</v>
      </c>
    </row>
    <row r="3" spans="2:6" s="3" customFormat="1">
      <c r="B3" s="163" t="s">
        <v>39</v>
      </c>
      <c r="C3" s="163" t="s">
        <v>3</v>
      </c>
      <c r="D3" s="166" t="s">
        <v>0</v>
      </c>
      <c r="E3" s="167"/>
      <c r="F3" s="168"/>
    </row>
    <row r="4" spans="2:6" s="3" customFormat="1">
      <c r="B4" s="164"/>
      <c r="C4" s="164"/>
      <c r="D4" s="169"/>
      <c r="E4" s="170"/>
      <c r="F4" s="171"/>
    </row>
    <row r="5" spans="2:6" s="3" customFormat="1" ht="23.25" customHeight="1">
      <c r="B5" s="165"/>
      <c r="C5" s="165"/>
      <c r="D5" s="90" t="s">
        <v>6</v>
      </c>
      <c r="E5" s="90" t="s">
        <v>7</v>
      </c>
      <c r="F5" s="90" t="s">
        <v>8</v>
      </c>
    </row>
    <row r="6" spans="2:6" s="3" customFormat="1" ht="27" customHeight="1">
      <c r="B6" s="91" t="s">
        <v>292</v>
      </c>
      <c r="C6" s="29">
        <v>119</v>
      </c>
      <c r="D6" s="29">
        <f t="shared" ref="D6:D14" si="0">E6+F6</f>
        <v>184</v>
      </c>
      <c r="E6" s="29">
        <v>96</v>
      </c>
      <c r="F6" s="29">
        <v>88</v>
      </c>
    </row>
    <row r="7" spans="2:6" s="3" customFormat="1" ht="27" customHeight="1">
      <c r="B7" s="90" t="s">
        <v>40</v>
      </c>
      <c r="C7" s="29">
        <v>339</v>
      </c>
      <c r="D7" s="29">
        <f t="shared" si="0"/>
        <v>574</v>
      </c>
      <c r="E7" s="29">
        <v>328</v>
      </c>
      <c r="F7" s="29">
        <v>246</v>
      </c>
    </row>
    <row r="8" spans="2:6" s="3" customFormat="1" ht="27" customHeight="1">
      <c r="B8" s="90" t="s">
        <v>293</v>
      </c>
      <c r="C8" s="29">
        <v>290</v>
      </c>
      <c r="D8" s="29">
        <f t="shared" si="0"/>
        <v>463</v>
      </c>
      <c r="E8" s="29">
        <v>352</v>
      </c>
      <c r="F8" s="29">
        <v>111</v>
      </c>
    </row>
    <row r="9" spans="2:6" s="3" customFormat="1" ht="27" customHeight="1">
      <c r="B9" s="90" t="s">
        <v>289</v>
      </c>
      <c r="C9" s="29">
        <v>854</v>
      </c>
      <c r="D9" s="29">
        <f t="shared" si="0"/>
        <v>1202</v>
      </c>
      <c r="E9" s="29">
        <v>560</v>
      </c>
      <c r="F9" s="29">
        <v>642</v>
      </c>
    </row>
    <row r="10" spans="2:6" s="3" customFormat="1" ht="27" customHeight="1">
      <c r="B10" s="90" t="s">
        <v>41</v>
      </c>
      <c r="C10" s="29">
        <v>640</v>
      </c>
      <c r="D10" s="29">
        <f t="shared" si="0"/>
        <v>806</v>
      </c>
      <c r="E10" s="29">
        <v>368</v>
      </c>
      <c r="F10" s="29">
        <v>438</v>
      </c>
    </row>
    <row r="11" spans="2:6" s="3" customFormat="1" ht="27" customHeight="1">
      <c r="B11" s="90" t="s">
        <v>42</v>
      </c>
      <c r="C11" s="29">
        <v>271</v>
      </c>
      <c r="D11" s="29">
        <f t="shared" si="0"/>
        <v>509</v>
      </c>
      <c r="E11" s="29">
        <v>259</v>
      </c>
      <c r="F11" s="29">
        <v>250</v>
      </c>
    </row>
    <row r="12" spans="2:6" s="3" customFormat="1" ht="27" customHeight="1">
      <c r="B12" s="90" t="s">
        <v>43</v>
      </c>
      <c r="C12" s="29">
        <v>346</v>
      </c>
      <c r="D12" s="29">
        <f t="shared" si="0"/>
        <v>416</v>
      </c>
      <c r="E12" s="29">
        <v>88</v>
      </c>
      <c r="F12" s="29">
        <v>328</v>
      </c>
    </row>
    <row r="13" spans="2:6" s="3" customFormat="1" ht="27" customHeight="1">
      <c r="B13" s="90" t="s">
        <v>44</v>
      </c>
      <c r="C13" s="29">
        <v>178</v>
      </c>
      <c r="D13" s="29">
        <f t="shared" si="0"/>
        <v>193</v>
      </c>
      <c r="E13" s="29">
        <v>133</v>
      </c>
      <c r="F13" s="29">
        <v>60</v>
      </c>
    </row>
    <row r="14" spans="2:6" s="3" customFormat="1" ht="27" customHeight="1">
      <c r="B14" s="56" t="s">
        <v>294</v>
      </c>
      <c r="C14" s="29">
        <v>390</v>
      </c>
      <c r="D14" s="29">
        <f t="shared" si="0"/>
        <v>593</v>
      </c>
      <c r="E14" s="29">
        <v>330</v>
      </c>
      <c r="F14" s="29">
        <v>263</v>
      </c>
    </row>
    <row r="15" spans="2:6" s="3" customFormat="1" ht="27" customHeight="1">
      <c r="B15" s="90" t="s">
        <v>45</v>
      </c>
      <c r="C15" s="29">
        <v>1088</v>
      </c>
      <c r="D15" s="29">
        <f t="shared" ref="D15" si="1">E15+F15</f>
        <v>1321</v>
      </c>
      <c r="E15" s="29">
        <v>773</v>
      </c>
      <c r="F15" s="29">
        <v>548</v>
      </c>
    </row>
    <row r="16" spans="2:6" s="3" customFormat="1" ht="27" customHeight="1">
      <c r="B16" s="31" t="s">
        <v>46</v>
      </c>
      <c r="C16" s="92">
        <f>SUM(C6:C15)</f>
        <v>4515</v>
      </c>
      <c r="D16" s="92">
        <f>SUM(D6:D15)</f>
        <v>6261</v>
      </c>
      <c r="E16" s="92">
        <f>SUM(E6:E15)</f>
        <v>3287</v>
      </c>
      <c r="F16" s="92">
        <f>SUM(F6:F15)</f>
        <v>2974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22"/>
  <sheetViews>
    <sheetView workbookViewId="0">
      <selection activeCell="D22" sqref="D22"/>
    </sheetView>
  </sheetViews>
  <sheetFormatPr defaultRowHeight="13.5"/>
  <sheetData>
    <row r="1" spans="1:13">
      <c r="B1" t="s">
        <v>307</v>
      </c>
      <c r="C1" t="s">
        <v>308</v>
      </c>
      <c r="D1" t="s">
        <v>309</v>
      </c>
      <c r="E1" t="s">
        <v>310</v>
      </c>
      <c r="F1" t="s">
        <v>311</v>
      </c>
      <c r="G1" t="s">
        <v>312</v>
      </c>
      <c r="H1" t="s">
        <v>313</v>
      </c>
      <c r="I1" t="s">
        <v>314</v>
      </c>
      <c r="J1" t="s">
        <v>315</v>
      </c>
      <c r="K1" t="s">
        <v>316</v>
      </c>
      <c r="L1" t="s">
        <v>317</v>
      </c>
      <c r="M1" t="s">
        <v>318</v>
      </c>
    </row>
    <row r="2" spans="1:13">
      <c r="A2" t="s">
        <v>319</v>
      </c>
      <c r="B2">
        <v>376515</v>
      </c>
      <c r="C2">
        <v>376332</v>
      </c>
      <c r="D2">
        <v>376220</v>
      </c>
      <c r="E2">
        <v>375915</v>
      </c>
      <c r="F2">
        <v>377116</v>
      </c>
      <c r="G2">
        <v>377387</v>
      </c>
      <c r="H2">
        <v>377295</v>
      </c>
      <c r="I2">
        <v>377430</v>
      </c>
      <c r="J2">
        <v>377561</v>
      </c>
      <c r="K2">
        <v>377753</v>
      </c>
      <c r="L2">
        <v>377752</v>
      </c>
      <c r="M2">
        <v>377834</v>
      </c>
    </row>
    <row r="3" spans="1:13">
      <c r="A3" t="s">
        <v>320</v>
      </c>
      <c r="B3">
        <v>377822</v>
      </c>
      <c r="C3">
        <v>378050</v>
      </c>
      <c r="D3">
        <v>377965</v>
      </c>
      <c r="E3">
        <v>377715</v>
      </c>
      <c r="F3">
        <v>378822</v>
      </c>
      <c r="G3">
        <v>379443</v>
      </c>
      <c r="H3">
        <v>379572</v>
      </c>
      <c r="I3">
        <v>379665</v>
      </c>
      <c r="J3">
        <v>380094</v>
      </c>
      <c r="K3">
        <v>379185</v>
      </c>
      <c r="L3">
        <v>379492</v>
      </c>
      <c r="M3">
        <v>379581</v>
      </c>
    </row>
    <row r="4" spans="1:13">
      <c r="A4" t="s">
        <v>321</v>
      </c>
      <c r="B4">
        <v>379395</v>
      </c>
      <c r="C4">
        <v>379540</v>
      </c>
      <c r="D4">
        <v>379786</v>
      </c>
      <c r="E4">
        <v>379653</v>
      </c>
      <c r="F4">
        <v>380952</v>
      </c>
      <c r="G4">
        <v>381542</v>
      </c>
      <c r="H4">
        <v>382042</v>
      </c>
      <c r="I4">
        <v>382329</v>
      </c>
      <c r="J4">
        <v>382711</v>
      </c>
      <c r="K4">
        <v>382837</v>
      </c>
      <c r="L4">
        <v>383261</v>
      </c>
      <c r="M4">
        <v>383723</v>
      </c>
    </row>
    <row r="5" spans="1:13">
      <c r="A5" t="s">
        <v>322</v>
      </c>
      <c r="B5">
        <v>384000</v>
      </c>
      <c r="C5">
        <v>384222</v>
      </c>
      <c r="D5">
        <v>384372</v>
      </c>
      <c r="E5">
        <v>383982</v>
      </c>
      <c r="F5">
        <v>385653</v>
      </c>
      <c r="G5">
        <v>386062</v>
      </c>
      <c r="H5">
        <v>386133</v>
      </c>
      <c r="I5">
        <v>386370</v>
      </c>
      <c r="J5">
        <v>387039</v>
      </c>
      <c r="K5">
        <v>387746</v>
      </c>
      <c r="L5">
        <v>388211</v>
      </c>
      <c r="M5">
        <v>388280</v>
      </c>
    </row>
    <row r="6" spans="1:13">
      <c r="A6" t="s">
        <v>323</v>
      </c>
      <c r="B6">
        <v>388408</v>
      </c>
      <c r="C6">
        <v>388422</v>
      </c>
      <c r="D6">
        <v>388329</v>
      </c>
      <c r="E6">
        <v>388200</v>
      </c>
      <c r="F6">
        <v>389306</v>
      </c>
      <c r="G6">
        <v>389626</v>
      </c>
      <c r="H6">
        <v>389813</v>
      </c>
      <c r="I6">
        <v>390260</v>
      </c>
      <c r="J6">
        <v>390599</v>
      </c>
      <c r="K6">
        <v>390968</v>
      </c>
      <c r="L6">
        <v>391210</v>
      </c>
      <c r="M6">
        <v>391342</v>
      </c>
    </row>
    <row r="7" spans="1:13">
      <c r="A7" t="s">
        <v>324</v>
      </c>
      <c r="B7">
        <v>391320</v>
      </c>
      <c r="C7">
        <v>391488</v>
      </c>
      <c r="D7">
        <v>391434</v>
      </c>
      <c r="E7" s="115">
        <v>391417</v>
      </c>
      <c r="F7" s="115">
        <v>392131</v>
      </c>
      <c r="G7" s="115">
        <v>392479</v>
      </c>
      <c r="H7" s="115">
        <v>392679</v>
      </c>
      <c r="I7" s="115">
        <v>392565</v>
      </c>
      <c r="J7" s="115">
        <v>392759</v>
      </c>
      <c r="K7" s="115">
        <v>392810</v>
      </c>
      <c r="L7" s="115">
        <v>393046</v>
      </c>
      <c r="M7" s="115">
        <v>393344</v>
      </c>
    </row>
    <row r="8" spans="1:13">
      <c r="A8" t="s">
        <v>325</v>
      </c>
      <c r="B8">
        <v>393602</v>
      </c>
      <c r="C8">
        <v>393725</v>
      </c>
      <c r="D8">
        <v>393707</v>
      </c>
      <c r="E8" s="115">
        <v>393301</v>
      </c>
      <c r="F8" s="115">
        <v>394256</v>
      </c>
      <c r="G8" s="115">
        <v>394418</v>
      </c>
      <c r="H8" s="115">
        <v>394656</v>
      </c>
      <c r="I8" s="115">
        <v>394714</v>
      </c>
      <c r="J8" s="115">
        <v>394990</v>
      </c>
      <c r="K8" s="115">
        <v>396014</v>
      </c>
      <c r="L8" s="115">
        <v>396285</v>
      </c>
      <c r="M8" s="115">
        <v>396492</v>
      </c>
    </row>
    <row r="9" spans="1:13">
      <c r="A9" t="s">
        <v>326</v>
      </c>
      <c r="B9">
        <v>396537</v>
      </c>
      <c r="C9">
        <v>396495</v>
      </c>
      <c r="D9">
        <v>396544</v>
      </c>
      <c r="E9">
        <v>396153</v>
      </c>
      <c r="F9">
        <v>397167</v>
      </c>
      <c r="G9">
        <v>397654</v>
      </c>
      <c r="H9">
        <v>397715</v>
      </c>
      <c r="I9">
        <v>398025</v>
      </c>
      <c r="J9">
        <v>398363</v>
      </c>
      <c r="K9">
        <v>398481</v>
      </c>
      <c r="L9">
        <v>398772</v>
      </c>
      <c r="M9">
        <v>398964</v>
      </c>
    </row>
    <row r="10" spans="1:13">
      <c r="A10" t="s">
        <v>327</v>
      </c>
      <c r="B10">
        <v>399098</v>
      </c>
      <c r="C10">
        <v>399182</v>
      </c>
      <c r="D10">
        <v>399183</v>
      </c>
      <c r="E10">
        <v>399503</v>
      </c>
      <c r="F10">
        <v>400853</v>
      </c>
      <c r="G10">
        <v>401235</v>
      </c>
      <c r="H10">
        <v>401545</v>
      </c>
      <c r="I10">
        <v>401744</v>
      </c>
      <c r="J10">
        <v>401980</v>
      </c>
      <c r="K10">
        <v>402096</v>
      </c>
      <c r="L10">
        <v>402357</v>
      </c>
      <c r="M10">
        <v>402490</v>
      </c>
    </row>
    <row r="11" spans="1:13">
      <c r="A11" t="s">
        <v>328</v>
      </c>
      <c r="B11">
        <v>402628</v>
      </c>
      <c r="C11">
        <v>402707</v>
      </c>
      <c r="D11">
        <v>402499</v>
      </c>
      <c r="E11">
        <v>402842</v>
      </c>
      <c r="F11">
        <v>404239</v>
      </c>
      <c r="G11">
        <v>404678</v>
      </c>
      <c r="H11">
        <v>404681</v>
      </c>
      <c r="I11">
        <v>404841</v>
      </c>
      <c r="J11">
        <v>405066</v>
      </c>
      <c r="K11">
        <v>405243</v>
      </c>
      <c r="L11">
        <v>405519</v>
      </c>
      <c r="M11">
        <v>405600</v>
      </c>
    </row>
    <row r="12" spans="1:13">
      <c r="A12" t="s">
        <v>329</v>
      </c>
      <c r="B12">
        <v>405705</v>
      </c>
      <c r="C12">
        <v>405672</v>
      </c>
      <c r="D12">
        <v>405565</v>
      </c>
      <c r="E12">
        <v>405939</v>
      </c>
      <c r="F12">
        <v>406768</v>
      </c>
      <c r="G12">
        <v>406966</v>
      </c>
      <c r="H12">
        <v>406999</v>
      </c>
      <c r="I12">
        <v>407009</v>
      </c>
      <c r="J12">
        <v>407142</v>
      </c>
      <c r="K12">
        <v>407287</v>
      </c>
      <c r="L12">
        <v>407452</v>
      </c>
      <c r="M12">
        <v>407430</v>
      </c>
    </row>
    <row r="13" spans="1:13">
      <c r="A13" t="s">
        <v>330</v>
      </c>
      <c r="B13">
        <v>407766</v>
      </c>
      <c r="C13">
        <v>407731</v>
      </c>
      <c r="D13">
        <v>407665</v>
      </c>
      <c r="E13">
        <v>408161</v>
      </c>
      <c r="F13">
        <v>409227</v>
      </c>
      <c r="G13">
        <v>409527</v>
      </c>
      <c r="H13">
        <v>409737</v>
      </c>
      <c r="I13">
        <v>410026</v>
      </c>
      <c r="J13">
        <v>410341</v>
      </c>
      <c r="K13">
        <v>409657</v>
      </c>
      <c r="L13">
        <v>409911</v>
      </c>
      <c r="M13">
        <v>410181</v>
      </c>
    </row>
    <row r="14" spans="1:13">
      <c r="A14" t="s">
        <v>331</v>
      </c>
      <c r="B14">
        <v>410427</v>
      </c>
      <c r="C14">
        <v>410532</v>
      </c>
      <c r="D14">
        <v>410615</v>
      </c>
      <c r="E14">
        <v>411255</v>
      </c>
      <c r="F14">
        <v>412364</v>
      </c>
      <c r="G14">
        <v>412752</v>
      </c>
      <c r="H14">
        <v>412922</v>
      </c>
      <c r="I14">
        <v>413161</v>
      </c>
      <c r="J14">
        <v>413608</v>
      </c>
      <c r="K14">
        <v>413826</v>
      </c>
      <c r="L14">
        <v>414162</v>
      </c>
      <c r="M14">
        <v>414327</v>
      </c>
    </row>
    <row r="15" spans="1:13">
      <c r="A15" t="s">
        <v>332</v>
      </c>
      <c r="B15">
        <v>414530</v>
      </c>
      <c r="C15">
        <v>414647</v>
      </c>
      <c r="D15">
        <v>414722</v>
      </c>
      <c r="E15">
        <v>415211</v>
      </c>
      <c r="F15">
        <v>416113</v>
      </c>
      <c r="G15">
        <v>416418</v>
      </c>
      <c r="H15">
        <v>416599</v>
      </c>
      <c r="I15">
        <v>416763</v>
      </c>
      <c r="J15">
        <v>416824</v>
      </c>
      <c r="K15">
        <v>416756</v>
      </c>
      <c r="L15">
        <v>416847</v>
      </c>
      <c r="M15">
        <v>416867</v>
      </c>
    </row>
    <row r="16" spans="1:13">
      <c r="A16" t="s">
        <v>333</v>
      </c>
      <c r="B16">
        <v>416832</v>
      </c>
      <c r="C16">
        <v>416784</v>
      </c>
      <c r="D16">
        <v>416611</v>
      </c>
      <c r="E16">
        <v>417070</v>
      </c>
      <c r="F16">
        <v>417993</v>
      </c>
      <c r="G16">
        <v>418127</v>
      </c>
      <c r="H16">
        <v>418143</v>
      </c>
      <c r="I16">
        <v>418061</v>
      </c>
      <c r="J16">
        <v>418215</v>
      </c>
      <c r="K16">
        <v>418269</v>
      </c>
      <c r="L16">
        <v>418255</v>
      </c>
      <c r="M16">
        <v>418267</v>
      </c>
    </row>
    <row r="17" spans="1:13">
      <c r="A17" t="s">
        <v>334</v>
      </c>
      <c r="B17">
        <v>418417</v>
      </c>
      <c r="C17">
        <v>418302</v>
      </c>
      <c r="D17">
        <v>418127</v>
      </c>
      <c r="E17">
        <v>418308</v>
      </c>
      <c r="F17">
        <v>419060</v>
      </c>
      <c r="G17">
        <v>419193</v>
      </c>
      <c r="H17">
        <v>419260</v>
      </c>
      <c r="I17">
        <v>419601</v>
      </c>
      <c r="J17">
        <v>419703</v>
      </c>
      <c r="K17">
        <v>419916</v>
      </c>
      <c r="L17">
        <v>420226</v>
      </c>
      <c r="M17">
        <v>420180</v>
      </c>
    </row>
    <row r="18" spans="1:13">
      <c r="A18" t="s">
        <v>335</v>
      </c>
      <c r="B18">
        <v>420343</v>
      </c>
      <c r="C18">
        <v>420254</v>
      </c>
      <c r="D18">
        <v>420294</v>
      </c>
      <c r="E18">
        <v>420619</v>
      </c>
      <c r="F18">
        <v>421604</v>
      </c>
      <c r="G18">
        <v>421818</v>
      </c>
      <c r="H18">
        <v>421907</v>
      </c>
      <c r="I18">
        <v>422062</v>
      </c>
      <c r="J18">
        <v>422305</v>
      </c>
      <c r="K18">
        <v>423894</v>
      </c>
      <c r="L18">
        <v>424069</v>
      </c>
      <c r="M18">
        <v>424329</v>
      </c>
    </row>
    <row r="19" spans="1:13">
      <c r="A19" t="s">
        <v>336</v>
      </c>
      <c r="B19">
        <v>424533</v>
      </c>
      <c r="C19">
        <v>424746</v>
      </c>
      <c r="D19">
        <v>424744</v>
      </c>
      <c r="E19">
        <v>425105</v>
      </c>
      <c r="F19">
        <v>425805</v>
      </c>
      <c r="G19">
        <v>425953</v>
      </c>
      <c r="H19">
        <v>426193</v>
      </c>
      <c r="I19">
        <v>426273</v>
      </c>
      <c r="J19">
        <v>426461</v>
      </c>
      <c r="K19">
        <v>426678</v>
      </c>
      <c r="L19">
        <v>426999</v>
      </c>
      <c r="M19">
        <v>427044</v>
      </c>
    </row>
    <row r="20" spans="1:13">
      <c r="A20" t="s">
        <v>337</v>
      </c>
      <c r="B20">
        <v>427199</v>
      </c>
      <c r="C20">
        <v>427248</v>
      </c>
      <c r="D20">
        <v>427268</v>
      </c>
      <c r="E20">
        <v>427501</v>
      </c>
      <c r="F20">
        <v>428238</v>
      </c>
      <c r="G20">
        <v>428374</v>
      </c>
      <c r="H20">
        <v>428484</v>
      </c>
      <c r="I20">
        <v>428661</v>
      </c>
      <c r="J20">
        <v>428788</v>
      </c>
      <c r="K20">
        <v>428837</v>
      </c>
      <c r="L20">
        <v>429093</v>
      </c>
      <c r="M20">
        <v>429202</v>
      </c>
    </row>
    <row r="21" spans="1:13">
      <c r="A21" t="s">
        <v>338</v>
      </c>
      <c r="B21">
        <v>429249</v>
      </c>
      <c r="C21">
        <v>429205</v>
      </c>
      <c r="D21">
        <v>429047</v>
      </c>
      <c r="E21">
        <v>429317</v>
      </c>
      <c r="F21">
        <v>430076</v>
      </c>
      <c r="G21">
        <v>430349</v>
      </c>
      <c r="H21">
        <v>430485</v>
      </c>
      <c r="I21">
        <v>430707</v>
      </c>
      <c r="J21">
        <v>430884</v>
      </c>
      <c r="K21">
        <v>431286</v>
      </c>
      <c r="L21">
        <v>431646</v>
      </c>
      <c r="M21">
        <v>431752</v>
      </c>
    </row>
    <row r="22" spans="1:13">
      <c r="A22" t="s">
        <v>348</v>
      </c>
      <c r="B22">
        <v>432095</v>
      </c>
      <c r="C22">
        <v>432053</v>
      </c>
    </row>
  </sheetData>
  <phoneticPr fontId="15"/>
  <printOptions gridLinesSet="0"/>
  <pageMargins left="0.75" right="0.75" top="1" bottom="1" header="0.5" footer="0.5"/>
  <pageSetup paperSize="9" orientation="landscape" horizontalDpi="400" verticalDpi="400" r:id="rId1"/>
  <headerFooter alignWithMargins="0">
    <oddHeader>&amp;A</oddHeader>
    <oddFooter>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グラフ月別人口推移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2018-06-13T06:28:43Z</dcterms:created>
  <dcterms:modified xsi:type="dcterms:W3CDTF">2019-02-15T01:37:33Z</dcterms:modified>
</cp:coreProperties>
</file>