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D17" i="34" l="1"/>
  <c r="D16" i="34"/>
  <c r="D15" i="34"/>
  <c r="D14" i="34"/>
  <c r="D13" i="34"/>
  <c r="D12" i="34"/>
  <c r="D11" i="34"/>
  <c r="D10" i="34"/>
  <c r="D9" i="34"/>
  <c r="D8" i="34"/>
  <c r="D7" i="34"/>
  <c r="D6" i="34"/>
  <c r="F63" i="32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 s="1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 s="1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 s="1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 s="1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 s="1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 s="1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B16" i="32" s="1"/>
  <c r="C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L20" i="33" l="1"/>
  <c r="H20" i="33"/>
  <c r="D20" i="33"/>
  <c r="L19" i="33"/>
  <c r="H19" i="33"/>
  <c r="D19" i="33"/>
  <c r="L18" i="33"/>
  <c r="H18" i="33"/>
  <c r="D18" i="33"/>
  <c r="L17" i="33"/>
  <c r="H17" i="33"/>
  <c r="D17" i="33"/>
  <c r="L16" i="33"/>
  <c r="H16" i="33"/>
  <c r="D16" i="33"/>
  <c r="L15" i="33"/>
  <c r="H15" i="33"/>
  <c r="D15" i="33"/>
  <c r="L14" i="33"/>
  <c r="H14" i="33"/>
  <c r="D14" i="33"/>
  <c r="L13" i="33"/>
  <c r="H13" i="33"/>
  <c r="D13" i="33"/>
  <c r="L12" i="33"/>
  <c r="H12" i="33"/>
  <c r="D12" i="33"/>
  <c r="L11" i="33"/>
  <c r="H11" i="33"/>
  <c r="D11" i="33"/>
  <c r="L10" i="33"/>
  <c r="H10" i="33"/>
  <c r="D10" i="33"/>
  <c r="L9" i="33"/>
  <c r="H9" i="33"/>
  <c r="D9" i="33"/>
  <c r="L8" i="33"/>
  <c r="H8" i="33"/>
  <c r="D8" i="33"/>
  <c r="L7" i="33"/>
  <c r="H7" i="33"/>
  <c r="D7" i="33"/>
  <c r="L6" i="33"/>
  <c r="H6" i="33"/>
  <c r="D6" i="33"/>
  <c r="B21" i="33"/>
  <c r="C21" i="33"/>
  <c r="E21" i="33"/>
  <c r="F21" i="33"/>
  <c r="G21" i="33"/>
  <c r="I21" i="33"/>
  <c r="J21" i="33"/>
  <c r="K21" i="33"/>
  <c r="H21" i="33" l="1"/>
  <c r="L21" i="33"/>
  <c r="D21" i="33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F25" i="2"/>
  <c r="J25" i="2"/>
  <c r="I25" i="2" l="1"/>
  <c r="G25" i="2"/>
  <c r="H25" i="2" s="1"/>
  <c r="J113" i="30" l="1"/>
  <c r="K113" i="30"/>
  <c r="H113" i="30"/>
  <c r="K18" i="31" l="1"/>
  <c r="K17" i="31"/>
  <c r="K16" i="31"/>
  <c r="K14" i="31"/>
  <c r="K12" i="31"/>
  <c r="I113" i="30" l="1"/>
  <c r="G24" i="2" l="1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G10" i="2"/>
  <c r="H10" i="2" s="1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I16" i="2"/>
  <c r="C17" i="2"/>
  <c r="I17" i="2" s="1"/>
  <c r="F17" i="2"/>
  <c r="G15" i="2" l="1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F68" i="32" l="1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s="1"/>
  <c r="G20" i="2" l="1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J16" i="31" l="1"/>
  <c r="J18" i="31"/>
  <c r="K8" i="31"/>
  <c r="J8" i="31"/>
  <c r="K11" i="31"/>
  <c r="J11" i="31"/>
  <c r="K7" i="31"/>
  <c r="J7" i="31"/>
  <c r="J12" i="31"/>
  <c r="J17" i="31"/>
  <c r="K9" i="31"/>
  <c r="J9" i="31"/>
  <c r="K13" i="31"/>
  <c r="J13" i="31"/>
  <c r="K10" i="31"/>
  <c r="J10" i="31"/>
  <c r="K15" i="31"/>
  <c r="J15" i="31"/>
  <c r="K6" i="31"/>
  <c r="J6" i="31"/>
  <c r="J14" i="31"/>
  <c r="F18" i="34" l="1"/>
  <c r="E18" i="34"/>
  <c r="D18" i="34"/>
  <c r="C18" i="34"/>
  <c r="M20" i="33"/>
  <c r="M12" i="33" l="1"/>
  <c r="N12" i="33" s="1"/>
  <c r="M19" i="33"/>
  <c r="N19" i="33" s="1"/>
  <c r="M13" i="33"/>
  <c r="N13" i="33" s="1"/>
  <c r="M14" i="33"/>
  <c r="N14" i="33" s="1"/>
  <c r="M7" i="33"/>
  <c r="N7" i="33" s="1"/>
  <c r="M11" i="33"/>
  <c r="N11" i="33" s="1"/>
  <c r="M17" i="33"/>
  <c r="N17" i="33" s="1"/>
  <c r="M8" i="33"/>
  <c r="N8" i="33" s="1"/>
  <c r="M16" i="33"/>
  <c r="N16" i="33" s="1"/>
  <c r="M9" i="33"/>
  <c r="N9" i="33" s="1"/>
  <c r="M10" i="33"/>
  <c r="N10" i="33" s="1"/>
  <c r="M18" i="33"/>
  <c r="N18" i="33" s="1"/>
  <c r="M15" i="33"/>
  <c r="N15" i="33" s="1"/>
  <c r="N20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<sst xmlns="http://schemas.openxmlformats.org/spreadsheetml/2006/main" count="438" uniqueCount="354">
  <si>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</si>
  <si>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</si>
  <si>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</si>
  <si>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</si>
  <si>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</si>
  <si>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</si>
  <si>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</si>
  <si>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</si>
  <si>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</si>
  <si>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</si>
  <si>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</si>
  <si>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</si>
  <si>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</si>
  <si>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</si>
  <si>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</si>
  <si>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</si>
  <si>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</si>
  <si>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</si>
  <si>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</si>
  <si>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</si>
  <si>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</si>
  <si>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</si>
  <si>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</si>
  <si>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</si>
  <si>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</si>
  <si>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</si>
  <si>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</si>
  <si>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</si>
  <si>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</si>
  <si>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</si>
  <si>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</si>
  <si>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</si>
  <si>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</si>
  <si>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</si>
  <si>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</si>
  <si>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</si>
  <si>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</si>
  <si>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</si>
  <si>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</si>
  <si>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</si>
  <si>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</si>
  <si>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</si>
  <si>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</si>
  <si>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</si>
  <si>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</si>
  <si>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</si>
  <si>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</si>
  <si>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</si>
  <si>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</si>
  <si>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</si>
  <si>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</si>
  <si>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</si>
  <si>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</si>
  <si>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</si>
  <si>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</si>
  <si>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</si>
  <si>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</si>
  <si>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</si>
  <si>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</si>
  <si>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</si>
  <si>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</si>
  <si>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</si>
  <si>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</si>
  <si>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</si>
  <si>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</si>
  <si>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</si>
  <si>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</si>
  <si>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</si>
  <si>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</si>
  <si>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</si>
  <si>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</si>
  <si>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</si>
  <si>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</si>
  <si>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</si>
  <si>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</si>
  <si>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</si>
  <si>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</si>
  <si>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</si>
  <si>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</si>
  <si>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</si>
  <si>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</si>
  <si>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</si>
  <si>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</si>
  <si>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</si>
  <si>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</si>
  <si>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</si>
  <si>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</si>
  <si>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</si>
  <si>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</si>
  <si>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</si>
  <si>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</si>
  <si>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</si>
  <si>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</si>
  <si>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</si>
  <si>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</si>
  <si>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</si>
  <si>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</si>
  <si>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</si>
  <si>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</si>
  <si>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</si>
  <si>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</si>
  <si>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</si>
  <si>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</si>
  <si>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</si>
  <si>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</si>
  <si>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</si>
  <si>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</si>
  <si>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</si>
  <si>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</si>
  <si>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</si>
  <si>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</si>
  <si>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</si>
  <si>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</si>
  <si>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</si>
  <si>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</si>
  <si>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</si>
  <si>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</si>
  <si>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</si>
  <si>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</si>
  <si>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</si>
  <si>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</si>
  <si>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</si>
  <si>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</si>
  <si>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</si>
  <si>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</si>
  <si>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</si>
  <si>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</si>
  <si>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</si>
  <si>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</si>
  <si>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</si>
  <si>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</si>
  <si>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</si>
  <si>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</si>
  <si>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</si>
  <si>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</si>
  <si>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</si>
  <si>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</si>
  <si>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</si>
  <si>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</si>
  <si>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</si>
  <si>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</si>
  <si>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</si>
  <si>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</si>
  <si>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</si>
  <si>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</si>
  <si>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</si>
  <si>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</si>
  <si>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</si>
  <si>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</si>
  <si>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</si>
  <si>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</si>
  <si>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</si>
  <si>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</si>
  <si>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</si>
  <si>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</si>
  <si>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</si>
  <si>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</si>
  <si>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</si>
  <si>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</si>
  <si>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</si>
  <si>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</si>
  <si>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</si>
  <si>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</si>
  <si>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</si>
  <si>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</si>
  <si>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</si>
  <si>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</si>
  <si>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</si>
  <si>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</si>
  <si>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</si>
  <si>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</si>
  <si>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</si>
  <si>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</si>
  <si>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</si>
  <si>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</si>
  <si>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</si>
  <si>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</si>
  <si>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</si>
  <si>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</si>
  <si>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</si>
  <si>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</si>
  <si>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</si>
  <si>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</si>
  <si>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</si>
  <si>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</si>
  <si>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</si>
  <si>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</si>
  <si>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</si>
  <si>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</si>
  <si>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</si>
  <si>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</si>
  <si>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</si>
  <si>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</si>
  <si>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</si>
  <si>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</si>
  <si>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</si>
  <si>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</si>
  <si>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</si>
  <si>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</si>
  <si>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</si>
  <si>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</si>
  <si>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</si>
  <si>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</si>
  <si>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</si>
  <si>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</si>
  <si>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</si>
  <si>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</si>
  <si>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</si>
  <si>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</si>
  <si>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</si>
  <si>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</si>
  <si>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</si>
  <si>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</si>
  <si>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</si>
  <si>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</si>
  <si>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</si>
  <si>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</si>
  <si>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</si>
  <si>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</si>
  <si>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</si>
  <si>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</si>
  <si>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</si>
  <si>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</si>
  <si>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</si>
  <si>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</si>
  <si>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</si>
  <si>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</si>
  <si>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</si>
  <si>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</si>
  <si>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</si>
  <si>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</si>
  <si>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</si>
  <si>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</si>
  <si>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</si>
  <si>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</si>
  <si>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</si>
  <si>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</si>
  <si>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</si>
  <si>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</si>
  <si>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</si>
  <si>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</si>
  <si>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</si>
  <si>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</si>
  <si>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</si>
  <si>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</si>
  <si>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</si>
  <si>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</si>
  <si>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</si>
  <si>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</si>
  <si>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</si>
  <si>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</si>
  <si>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</si>
  <si>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</si>
  <si>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</si>
  <si>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</si>
  <si>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</si>
  <si>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</si>
  <si>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</si>
  <si>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</si>
  <si>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</si>
  <si>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</si>
  <si>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</si>
  <si>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</si>
  <si>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</si>
  <si>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</si>
  <si>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</si>
  <si>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</si>
  <si>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</si>
  <si>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</si>
  <si>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</si>
  <si>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</si>
  <si>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</si>
  <si>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</si>
  <si>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</si>
  <si>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藤沢市の町丁字別人口と世帯</t>
    <rPh sb="0" eb="3">
      <t>フジサワシ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</si>
  <si>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</si>
  <si>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</si>
  <si>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</si>
  <si>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</si>
  <si>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</si>
  <si>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</si>
  <si>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</si>
  <si>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</si>
  <si>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</si>
  <si>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</si>
  <si>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</si>
  <si>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</si>
  <si>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</si>
  <si>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</si>
  <si>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</si>
  <si>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</si>
  <si>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</si>
  <si>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</si>
  <si>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</si>
  <si>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</si>
  <si>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</si>
  <si>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</si>
  <si>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</si>
  <si>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</si>
  <si>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</si>
  <si>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</si>
  <si>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</si>
  <si>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</si>
  <si>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</si>
  <si>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</si>
  <si>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</si>
  <si>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</si>
  <si>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</si>
  <si>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</si>
  <si>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</si>
  <si>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</si>
  <si>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</si>
  <si>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</si>
  <si>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</si>
  <si>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</si>
  <si>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</si>
  <si>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</si>
  <si>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</si>
  <si>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</si>
  <si>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</si>
  <si>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</si>
  <si>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</si>
  <si>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</si>
  <si>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</si>
  <si>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</si>
  <si>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</si>
  <si>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</si>
  <si>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</si>
  <si>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</si>
  <si>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</si>
  <si>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</si>
  <si>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</si>
  <si>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</si>
  <si>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</si>
  <si>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</si>
  <si>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</si>
  <si>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</si>
  <si>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</si>
  <si>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</si>
  <si>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渡内４丁目</t>
    <rPh sb="0" eb="2">
      <t>ワタウチ</t>
    </rPh>
    <rPh sb="3" eb="5">
      <t>チョウメ</t>
    </rPh>
    <phoneticPr fontId="7"/>
  </si>
  <si>
    <t>渡内５丁目</t>
    <rPh sb="0" eb="2">
      <t>ワタウチ</t>
    </rPh>
    <rPh sb="3" eb="5">
      <t>チョウメ</t>
    </rPh>
    <phoneticPr fontId="7"/>
  </si>
  <si>
    <t>柄沢１丁目</t>
    <rPh sb="0" eb="2">
      <t>カラサワ</t>
    </rPh>
    <phoneticPr fontId="7"/>
  </si>
  <si>
    <t>柄沢２丁目</t>
    <rPh sb="0" eb="2">
      <t>カラサワ</t>
    </rPh>
    <phoneticPr fontId="7"/>
  </si>
  <si>
    <t>◆立石4丁目及び渡内は，世帯数が少ないため秘匿しています。人口と世帯数は，立石4丁目は立石3丁目，渡内は渡内4丁目に含んでいます。</t>
    <rPh sb="0" eb="2">
      <t>タテイシ</t>
    </rPh>
    <rPh sb="2" eb="4">
      <t>チョウメ</t>
    </rPh>
    <rPh sb="5" eb="6">
      <t>オヨ</t>
    </rPh>
    <rPh sb="7" eb="9">
      <t>ワタウチ</t>
    </rPh>
    <rPh sb="10" eb="13">
      <t>セタイスウ</t>
    </rPh>
    <rPh sb="14" eb="15">
      <t>スク</t>
    </rPh>
    <rPh sb="15" eb="16">
      <t>スク</t>
    </rPh>
    <rPh sb="19" eb="21">
      <t>ヒトク</t>
    </rPh>
    <rPh sb="27" eb="29">
      <t>ジンコウ</t>
    </rPh>
    <rPh sb="30" eb="33">
      <t>セタイスウ</t>
    </rPh>
    <rPh sb="36" eb="38">
      <t>タテイシ</t>
    </rPh>
    <rPh sb="39" eb="41">
      <t>チョウメ</t>
    </rPh>
    <rPh sb="42" eb="44">
      <t>タテイシ</t>
    </rPh>
    <rPh sb="44" eb="46">
      <t>チョウメ</t>
    </rPh>
    <rPh sb="48" eb="50">
      <t>ワタウチ</t>
    </rPh>
    <rPh sb="51" eb="53">
      <t>ワタウチ</t>
    </rPh>
    <rPh sb="54" eb="56">
      <t>チョウメ</t>
    </rPh>
    <rPh sb="56" eb="57">
      <t>フク</t>
    </rPh>
    <rPh sb="57" eb="58">
      <t>フク</t>
    </rPh>
    <phoneticPr fontId="6"/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</si>
  <si>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</si>
  <si>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</si>
  <si>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</si>
  <si>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</si>
  <si>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</si>
  <si>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</si>
  <si>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</si>
  <si>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2019.7.1</t>
    <phoneticPr fontId="15"/>
  </si>
  <si>
    <t>2019年6月中</t>
    <phoneticPr fontId="15"/>
  </si>
  <si>
    <t>2019.7.1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</si>
</sst>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"/>
    <numFmt numFmtId="178" formatCode="0_ ;[Red]\-0\ "/>
    <numFmt numFmtId="179" formatCode="\X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7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20" xfId="2" applyFont="1" applyFill="1" applyBorder="1" applyAlignment="1">
      <alignment vertical="center"/>
    </xf>
    <xf numFmtId="38" fontId="18" fillId="0" borderId="20" xfId="2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7" fontId="5" fillId="0" borderId="20" xfId="2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 wrapText="1"/>
    </xf>
    <xf numFmtId="37" fontId="16" fillId="0" borderId="20" xfId="2" applyNumberFormat="1" applyFont="1" applyBorder="1" applyAlignment="1">
      <alignment vertical="center"/>
    </xf>
    <xf numFmtId="0" fontId="1" fillId="0" borderId="0" xfId="0" applyFont="1" applyFill="1"/>
    <xf numFmtId="38" fontId="4" fillId="0" borderId="22" xfId="2" applyFont="1" applyBorder="1" applyAlignment="1">
      <alignment vertical="center"/>
    </xf>
    <xf numFmtId="38" fontId="5" fillId="0" borderId="20" xfId="2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178" fontId="16" fillId="0" borderId="20" xfId="0" applyNumberFormat="1" applyFont="1" applyBorder="1" applyAlignment="1">
      <alignment vertical="center"/>
    </xf>
    <xf numFmtId="178" fontId="16" fillId="0" borderId="20" xfId="2" applyNumberFormat="1" applyFont="1" applyBorder="1" applyAlignment="1">
      <alignment vertical="center"/>
    </xf>
    <xf numFmtId="179" fontId="9" fillId="0" borderId="20" xfId="3" applyNumberFormat="1" applyFont="1" applyFill="1" applyBorder="1" applyAlignment="1">
      <alignment horizontal="right" vertical="center"/>
    </xf>
    <xf numFmtId="179" fontId="9" fillId="0" borderId="20" xfId="3" applyNumberFormat="1" applyFont="1" applyBorder="1" applyAlignment="1">
      <alignment horizontal="right" vertical="center"/>
    </xf>
    <xf numFmtId="38" fontId="20" fillId="0" borderId="20" xfId="2" applyFont="1" applyFill="1" applyBorder="1" applyAlignment="1">
      <alignment vertical="center"/>
    </xf>
    <xf numFmtId="38" fontId="20" fillId="0" borderId="20" xfId="2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 wrapText="1" indent="1"/>
    </xf>
    <xf numFmtId="0" fontId="7" fillId="0" borderId="0" xfId="0" applyFont="1" applyFill="1" applyAlignment="1">
      <alignment horizontal="left" vertical="top" inden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51872"/>
        <c:axId val="217248896"/>
      </c:lineChart>
      <c:catAx>
        <c:axId val="20195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17248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7248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019518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74341233622848"/>
          <c:y val="0.10358461459727004"/>
          <c:w val="0.63694399578688088"/>
          <c:h val="0.81680140957310698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marker>
            <c:symbol val="circl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marker>
            <c:symbol val="diamond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marker>
            <c:symbol val="squar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73856"/>
        <c:axId val="189675392"/>
      </c:lineChart>
      <c:catAx>
        <c:axId val="189673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89675392"/>
        <c:crossesAt val="370000"/>
        <c:auto val="1"/>
        <c:lblAlgn val="ctr"/>
        <c:lblOffset val="100"/>
        <c:noMultiLvlLbl val="0"/>
      </c:catAx>
      <c:valAx>
        <c:axId val="189675392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28664649402901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9673856"/>
        <c:crosses val="autoZero"/>
        <c:crossBetween val="between"/>
        <c:majorUnit val="5000"/>
        <c:minorUnit val="1000"/>
      </c:valAx>
    </c:plotArea>
    <c:legend>
      <c:legendPos val="r"/>
      <c:layout>
        <c:manualLayout>
          <c:xMode val="edge"/>
          <c:yMode val="edge"/>
          <c:x val="0.82134135672065378"/>
          <c:y val="8.4833004382596278E-2"/>
          <c:w val="0.16305732484076432"/>
          <c:h val="0.590731290553490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0"/>
          <c:order val="0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</c:numCache>
            </c:numRef>
          </c:val>
          <c:smooth val="0"/>
        </c:ser>
        <c:ser>
          <c:idx val="10"/>
          <c:order val="1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2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2"/>
          <c:order val="9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652224"/>
        <c:axId val="191654144"/>
      </c:lineChart>
      <c:catAx>
        <c:axId val="191652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654144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91654144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652224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2172645086030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58</xdr:row>
      <xdr:rowOff>0</xdr:rowOff>
    </xdr:from>
    <xdr:to>
      <xdr:col>9</xdr:col>
      <xdr:colOff>285750</xdr:colOff>
      <xdr:row>82</xdr:row>
      <xdr:rowOff>19051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22</xdr:row>
      <xdr:rowOff>76200</xdr:rowOff>
    </xdr:from>
    <xdr:to>
      <xdr:col>9</xdr:col>
      <xdr:colOff>485775</xdr:colOff>
      <xdr:row>40</xdr:row>
      <xdr:rowOff>95250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25" t="s">
        <v>273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3.5" customHeight="1">
      <c r="A2" s="126" t="s">
        <v>2</v>
      </c>
      <c r="B2" s="126" t="s">
        <v>3</v>
      </c>
      <c r="C2" s="129" t="s">
        <v>0</v>
      </c>
      <c r="D2" s="130"/>
      <c r="E2" s="131"/>
      <c r="F2" s="129" t="s">
        <v>272</v>
      </c>
      <c r="G2" s="130"/>
      <c r="H2" s="131"/>
      <c r="I2" s="33" t="s">
        <v>1</v>
      </c>
      <c r="J2" s="33" t="s">
        <v>0</v>
      </c>
    </row>
    <row r="3" spans="1:10" ht="13.5" customHeight="1">
      <c r="A3" s="127"/>
      <c r="B3" s="127"/>
      <c r="C3" s="132"/>
      <c r="D3" s="133"/>
      <c r="E3" s="134"/>
      <c r="F3" s="132"/>
      <c r="G3" s="133"/>
      <c r="H3" s="134"/>
      <c r="I3" s="34" t="s">
        <v>4</v>
      </c>
      <c r="J3" s="37" t="s">
        <v>5</v>
      </c>
    </row>
    <row r="4" spans="1:10" ht="13.5" customHeight="1">
      <c r="A4" s="128"/>
      <c r="B4" s="127"/>
      <c r="C4" s="96" t="s">
        <v>6</v>
      </c>
      <c r="D4" s="96" t="s">
        <v>7</v>
      </c>
      <c r="E4" s="96" t="s">
        <v>8</v>
      </c>
      <c r="F4" s="31" t="s">
        <v>9</v>
      </c>
      <c r="G4" s="31" t="s">
        <v>10</v>
      </c>
      <c r="H4" s="31" t="s">
        <v>11</v>
      </c>
      <c r="I4" s="35" t="s">
        <v>12</v>
      </c>
      <c r="J4" s="38" t="s">
        <v>13</v>
      </c>
    </row>
    <row r="5" spans="1:10" ht="17.25" customHeight="1">
      <c r="A5" s="101">
        <v>7580</v>
      </c>
      <c r="B5" s="29">
        <v>6072</v>
      </c>
      <c r="C5" s="29">
        <f>D5+E5</f>
        <v>35057</v>
      </c>
      <c r="D5" s="29">
        <v>17563</v>
      </c>
      <c r="E5" s="29">
        <v>17494</v>
      </c>
      <c r="F5" s="30" t="s">
        <v>290</v>
      </c>
      <c r="G5" s="30" t="s">
        <v>290</v>
      </c>
      <c r="H5" s="30" t="s">
        <v>290</v>
      </c>
      <c r="I5" s="36">
        <f>C5/B5</f>
        <v>5.7735507246376816</v>
      </c>
      <c r="J5" s="29">
        <v>503.90973120597965</v>
      </c>
    </row>
    <row r="6" spans="1:10" ht="17.25" customHeight="1">
      <c r="A6" s="101">
        <v>9406</v>
      </c>
      <c r="B6" s="29">
        <v>7332</v>
      </c>
      <c r="C6" s="29">
        <f t="shared" ref="C6:C9" si="0">D6+E6</f>
        <v>40183</v>
      </c>
      <c r="D6" s="29">
        <v>20257</v>
      </c>
      <c r="E6" s="29">
        <v>19926</v>
      </c>
      <c r="F6" s="29">
        <f>B6-B5</f>
        <v>1260</v>
      </c>
      <c r="G6" s="29">
        <f>C6-C5</f>
        <v>5126</v>
      </c>
      <c r="H6" s="32">
        <f>G6/C5</f>
        <v>0.14621901474741136</v>
      </c>
      <c r="I6" s="36">
        <f t="shared" ref="I6:I9" si="1">C6/B6</f>
        <v>5.4804964539007095</v>
      </c>
      <c r="J6" s="29">
        <v>577.59091562455092</v>
      </c>
    </row>
    <row r="7" spans="1:10" ht="17.25" customHeight="1">
      <c r="A7" s="101">
        <v>11232</v>
      </c>
      <c r="B7" s="29">
        <v>8025</v>
      </c>
      <c r="C7" s="29">
        <f t="shared" si="0"/>
        <v>45133</v>
      </c>
      <c r="D7" s="29">
        <v>22650</v>
      </c>
      <c r="E7" s="29">
        <v>22483</v>
      </c>
      <c r="F7" s="29">
        <f t="shared" ref="F7:F9" si="2">B7-B6</f>
        <v>693</v>
      </c>
      <c r="G7" s="29">
        <f t="shared" ref="G7:G23" si="3">C7-C6</f>
        <v>4950</v>
      </c>
      <c r="H7" s="32">
        <f t="shared" ref="H7:H23" si="4">G7/C6</f>
        <v>0.12318642211880645</v>
      </c>
      <c r="I7" s="36">
        <f t="shared" si="1"/>
        <v>5.6240498442367599</v>
      </c>
      <c r="J7" s="29">
        <v>648.74227396866468</v>
      </c>
    </row>
    <row r="8" spans="1:10" ht="17.25" customHeight="1">
      <c r="A8" s="101">
        <v>13058</v>
      </c>
      <c r="B8" s="29">
        <v>9186</v>
      </c>
      <c r="C8" s="29">
        <f t="shared" si="0"/>
        <v>50798</v>
      </c>
      <c r="D8" s="29">
        <v>25141</v>
      </c>
      <c r="E8" s="29">
        <v>25657</v>
      </c>
      <c r="F8" s="29">
        <f t="shared" si="2"/>
        <v>1161</v>
      </c>
      <c r="G8" s="29">
        <f t="shared" si="3"/>
        <v>5665</v>
      </c>
      <c r="H8" s="32">
        <f t="shared" si="4"/>
        <v>0.12551791372166707</v>
      </c>
      <c r="I8" s="36">
        <f t="shared" si="1"/>
        <v>5.5299368604397996</v>
      </c>
      <c r="J8" s="29">
        <v>730.17105074026165</v>
      </c>
    </row>
    <row r="9" spans="1:10" ht="17.25" customHeight="1">
      <c r="A9" s="101">
        <v>14885</v>
      </c>
      <c r="B9" s="29">
        <v>11126</v>
      </c>
      <c r="C9" s="29">
        <f t="shared" si="0"/>
        <v>59277</v>
      </c>
      <c r="D9" s="29">
        <v>29500</v>
      </c>
      <c r="E9" s="29">
        <v>29777</v>
      </c>
      <c r="F9" s="29">
        <f t="shared" si="2"/>
        <v>1940</v>
      </c>
      <c r="G9" s="29">
        <f t="shared" si="3"/>
        <v>8479</v>
      </c>
      <c r="H9" s="32">
        <f t="shared" si="4"/>
        <v>0.16691602031576047</v>
      </c>
      <c r="I9" s="36">
        <f t="shared" si="1"/>
        <v>5.327790760381089</v>
      </c>
      <c r="J9" s="29">
        <v>852.04829667960337</v>
      </c>
    </row>
    <row r="10" spans="1:10" ht="17.25" customHeight="1">
      <c r="A10" s="101">
        <v>17441</v>
      </c>
      <c r="B10" s="30" t="s">
        <v>291</v>
      </c>
      <c r="C10" s="29">
        <v>90971</v>
      </c>
      <c r="D10" s="30" t="s">
        <v>291</v>
      </c>
      <c r="E10" s="30" t="s">
        <v>291</v>
      </c>
      <c r="F10" s="30" t="s">
        <v>291</v>
      </c>
      <c r="G10" s="29">
        <f t="shared" si="3"/>
        <v>31694</v>
      </c>
      <c r="H10" s="32">
        <f t="shared" si="4"/>
        <v>0.53467618131821781</v>
      </c>
      <c r="I10" s="30" t="s">
        <v>291</v>
      </c>
      <c r="J10" s="29">
        <v>1307.6182262469456</v>
      </c>
    </row>
    <row r="11" spans="1:10" ht="17.25" customHeight="1">
      <c r="A11" s="101">
        <v>18537</v>
      </c>
      <c r="B11" s="29">
        <v>19800</v>
      </c>
      <c r="C11" s="29">
        <f>D11+E11</f>
        <v>96878</v>
      </c>
      <c r="D11" s="29">
        <v>47704</v>
      </c>
      <c r="E11" s="29">
        <v>49174</v>
      </c>
      <c r="F11" s="30" t="s">
        <v>291</v>
      </c>
      <c r="G11" s="29">
        <f t="shared" si="3"/>
        <v>5907</v>
      </c>
      <c r="H11" s="32">
        <f t="shared" si="4"/>
        <v>6.4932780776291346E-2</v>
      </c>
      <c r="I11" s="36">
        <f>C11/B11</f>
        <v>4.8928282828282832</v>
      </c>
      <c r="J11" s="29">
        <v>1392.5255138709215</v>
      </c>
    </row>
    <row r="12" spans="1:10" ht="17.25" customHeight="1">
      <c r="A12" s="101">
        <v>20363</v>
      </c>
      <c r="B12" s="29">
        <v>22694</v>
      </c>
      <c r="C12" s="29">
        <f t="shared" ref="C12:C24" si="5">D12+E12</f>
        <v>109101</v>
      </c>
      <c r="D12" s="29">
        <v>53567</v>
      </c>
      <c r="E12" s="29">
        <v>55534</v>
      </c>
      <c r="F12" s="29">
        <f>B12-B11</f>
        <v>2894</v>
      </c>
      <c r="G12" s="29">
        <f t="shared" si="3"/>
        <v>12223</v>
      </c>
      <c r="H12" s="32">
        <f t="shared" si="4"/>
        <v>0.1261689960568963</v>
      </c>
      <c r="I12" s="36">
        <f t="shared" ref="I12:I25" si="6">C12/B12</f>
        <v>4.8074821538732708</v>
      </c>
      <c r="J12" s="29">
        <v>1568.2190599396292</v>
      </c>
    </row>
    <row r="13" spans="1:10" ht="17.25" customHeight="1">
      <c r="A13" s="101">
        <v>22190</v>
      </c>
      <c r="B13" s="29">
        <v>28089</v>
      </c>
      <c r="C13" s="29">
        <f t="shared" si="5"/>
        <v>124601</v>
      </c>
      <c r="D13" s="29">
        <v>61058</v>
      </c>
      <c r="E13" s="29">
        <v>63543</v>
      </c>
      <c r="F13" s="29">
        <f t="shared" ref="F13:F23" si="7">B13-B12</f>
        <v>5395</v>
      </c>
      <c r="G13" s="29">
        <f t="shared" si="3"/>
        <v>15500</v>
      </c>
      <c r="H13" s="32">
        <f t="shared" si="4"/>
        <v>0.14207019184058808</v>
      </c>
      <c r="I13" s="36">
        <f t="shared" si="6"/>
        <v>4.435935775570508</v>
      </c>
      <c r="J13" s="29">
        <v>1791.0162426333191</v>
      </c>
    </row>
    <row r="14" spans="1:10" ht="17.25" customHeight="1">
      <c r="A14" s="101">
        <v>24016</v>
      </c>
      <c r="B14" s="29">
        <v>43908</v>
      </c>
      <c r="C14" s="29">
        <f t="shared" si="5"/>
        <v>175183</v>
      </c>
      <c r="D14" s="29">
        <v>88314</v>
      </c>
      <c r="E14" s="29">
        <v>86869</v>
      </c>
      <c r="F14" s="29">
        <f t="shared" si="7"/>
        <v>15819</v>
      </c>
      <c r="G14" s="29">
        <f t="shared" si="3"/>
        <v>50582</v>
      </c>
      <c r="H14" s="32">
        <f t="shared" si="4"/>
        <v>0.40595179813966181</v>
      </c>
      <c r="I14" s="36">
        <f t="shared" si="6"/>
        <v>3.9897740730618567</v>
      </c>
      <c r="J14" s="29">
        <v>2518.0825068276558</v>
      </c>
    </row>
    <row r="15" spans="1:10" ht="17.25" customHeight="1">
      <c r="A15" s="101">
        <v>25842</v>
      </c>
      <c r="B15" s="29">
        <v>62169</v>
      </c>
      <c r="C15" s="29">
        <f t="shared" si="5"/>
        <v>228978</v>
      </c>
      <c r="D15" s="29">
        <v>116298</v>
      </c>
      <c r="E15" s="29">
        <v>112680</v>
      </c>
      <c r="F15" s="29">
        <f t="shared" si="7"/>
        <v>18261</v>
      </c>
      <c r="G15" s="29">
        <f t="shared" si="3"/>
        <v>53795</v>
      </c>
      <c r="H15" s="32">
        <f t="shared" si="4"/>
        <v>0.30707888322497046</v>
      </c>
      <c r="I15" s="36">
        <f t="shared" si="6"/>
        <v>3.6831539834965978</v>
      </c>
      <c r="J15" s="29">
        <v>3291.3324708926266</v>
      </c>
    </row>
    <row r="16" spans="1:10" ht="17.25" customHeight="1">
      <c r="A16" s="101">
        <v>27668</v>
      </c>
      <c r="B16" s="29">
        <v>77281</v>
      </c>
      <c r="C16" s="29">
        <f t="shared" si="5"/>
        <v>265975</v>
      </c>
      <c r="D16" s="29">
        <v>134919</v>
      </c>
      <c r="E16" s="29">
        <v>131056</v>
      </c>
      <c r="F16" s="29">
        <f t="shared" si="7"/>
        <v>15112</v>
      </c>
      <c r="G16" s="29">
        <f t="shared" si="3"/>
        <v>36997</v>
      </c>
      <c r="H16" s="32">
        <f t="shared" si="4"/>
        <v>0.16157447440365449</v>
      </c>
      <c r="I16" s="36">
        <f t="shared" si="6"/>
        <v>3.4416609515922412</v>
      </c>
      <c r="J16" s="29">
        <v>3823.127784964784</v>
      </c>
    </row>
    <row r="17" spans="1:10" ht="17.25" customHeight="1">
      <c r="A17" s="101">
        <v>29495</v>
      </c>
      <c r="B17" s="29">
        <v>96757</v>
      </c>
      <c r="C17" s="29">
        <f t="shared" si="5"/>
        <v>300248</v>
      </c>
      <c r="D17" s="29">
        <v>152281</v>
      </c>
      <c r="E17" s="29">
        <v>147967</v>
      </c>
      <c r="F17" s="29">
        <f t="shared" si="7"/>
        <v>19476</v>
      </c>
      <c r="G17" s="29">
        <f t="shared" si="3"/>
        <v>34273</v>
      </c>
      <c r="H17" s="32">
        <f t="shared" si="4"/>
        <v>0.12885797537362534</v>
      </c>
      <c r="I17" s="36">
        <f t="shared" si="6"/>
        <v>3.1031139865849497</v>
      </c>
      <c r="J17" s="29">
        <v>4315.7682909299992</v>
      </c>
    </row>
    <row r="18" spans="1:10" ht="17.25" customHeight="1">
      <c r="A18" s="101">
        <v>31321</v>
      </c>
      <c r="B18" s="29">
        <v>108775</v>
      </c>
      <c r="C18" s="29">
        <f t="shared" si="5"/>
        <v>328387</v>
      </c>
      <c r="D18" s="29">
        <v>167306</v>
      </c>
      <c r="E18" s="29">
        <v>161081</v>
      </c>
      <c r="F18" s="29">
        <f t="shared" si="7"/>
        <v>12018</v>
      </c>
      <c r="G18" s="29">
        <f t="shared" si="3"/>
        <v>28139</v>
      </c>
      <c r="H18" s="32">
        <f t="shared" si="4"/>
        <v>9.3719192134502138E-2</v>
      </c>
      <c r="I18" s="36">
        <f t="shared" si="6"/>
        <v>3.0189565617099516</v>
      </c>
      <c r="J18" s="29">
        <v>4720.2386085956596</v>
      </c>
    </row>
    <row r="19" spans="1:10" ht="17.25" customHeight="1">
      <c r="A19" s="101">
        <v>33147</v>
      </c>
      <c r="B19" s="29">
        <v>124261</v>
      </c>
      <c r="C19" s="29">
        <f t="shared" si="5"/>
        <v>350330</v>
      </c>
      <c r="D19" s="29">
        <v>178914</v>
      </c>
      <c r="E19" s="29">
        <v>171416</v>
      </c>
      <c r="F19" s="29">
        <f t="shared" si="7"/>
        <v>15486</v>
      </c>
      <c r="G19" s="29">
        <f t="shared" si="3"/>
        <v>21943</v>
      </c>
      <c r="H19" s="32">
        <f t="shared" si="4"/>
        <v>6.6820550143580598E-2</v>
      </c>
      <c r="I19" s="36">
        <f t="shared" si="6"/>
        <v>2.8193077474026444</v>
      </c>
      <c r="J19" s="29">
        <v>5035.647549230991</v>
      </c>
    </row>
    <row r="20" spans="1:10" ht="17.25" customHeight="1">
      <c r="A20" s="101">
        <v>34973</v>
      </c>
      <c r="B20" s="29">
        <v>137993</v>
      </c>
      <c r="C20" s="29">
        <f t="shared" si="5"/>
        <v>368651</v>
      </c>
      <c r="D20" s="29">
        <v>186962</v>
      </c>
      <c r="E20" s="29">
        <v>181689</v>
      </c>
      <c r="F20" s="29">
        <f t="shared" si="7"/>
        <v>13732</v>
      </c>
      <c r="G20" s="29">
        <f t="shared" si="3"/>
        <v>18321</v>
      </c>
      <c r="H20" s="32">
        <f t="shared" si="4"/>
        <v>5.2296406245539918E-2</v>
      </c>
      <c r="I20" s="36">
        <f t="shared" si="6"/>
        <v>2.6715195698332526</v>
      </c>
      <c r="J20" s="29">
        <v>5298.9938191749325</v>
      </c>
    </row>
    <row r="21" spans="1:10" s="21" customFormat="1" ht="17.25" customHeight="1">
      <c r="A21" s="101">
        <v>36800</v>
      </c>
      <c r="B21" s="29">
        <v>148455</v>
      </c>
      <c r="C21" s="29">
        <f t="shared" si="5"/>
        <v>379185</v>
      </c>
      <c r="D21" s="29">
        <v>190927</v>
      </c>
      <c r="E21" s="29">
        <v>188258</v>
      </c>
      <c r="F21" s="29">
        <f t="shared" si="7"/>
        <v>10462</v>
      </c>
      <c r="G21" s="29">
        <f t="shared" si="3"/>
        <v>10534</v>
      </c>
      <c r="H21" s="32">
        <f t="shared" si="4"/>
        <v>2.8574451174688254E-2</v>
      </c>
      <c r="I21" s="36">
        <f t="shared" si="6"/>
        <v>2.5542083459634233</v>
      </c>
      <c r="J21" s="29">
        <v>5450.4096593359209</v>
      </c>
    </row>
    <row r="22" spans="1:10" s="21" customFormat="1" ht="17.25" customHeight="1">
      <c r="A22" s="102">
        <v>38626</v>
      </c>
      <c r="B22" s="29">
        <v>161232</v>
      </c>
      <c r="C22" s="29">
        <f t="shared" si="5"/>
        <v>396014</v>
      </c>
      <c r="D22" s="29">
        <v>198365</v>
      </c>
      <c r="E22" s="29">
        <v>197649</v>
      </c>
      <c r="F22" s="29">
        <f t="shared" si="7"/>
        <v>12777</v>
      </c>
      <c r="G22" s="29">
        <f t="shared" si="3"/>
        <v>16829</v>
      </c>
      <c r="H22" s="32">
        <f t="shared" si="4"/>
        <v>4.4382029879873941E-2</v>
      </c>
      <c r="I22" s="36">
        <f t="shared" si="6"/>
        <v>2.4561749528629551</v>
      </c>
      <c r="J22" s="29">
        <v>5692.3099036941212</v>
      </c>
    </row>
    <row r="23" spans="1:10" s="21" customFormat="1" ht="17.25" customHeight="1">
      <c r="A23" s="101">
        <v>40452</v>
      </c>
      <c r="B23" s="29">
        <v>171981</v>
      </c>
      <c r="C23" s="29">
        <f t="shared" si="5"/>
        <v>409657</v>
      </c>
      <c r="D23" s="29">
        <v>203778</v>
      </c>
      <c r="E23" s="29">
        <v>205879</v>
      </c>
      <c r="F23" s="29">
        <f t="shared" si="7"/>
        <v>10749</v>
      </c>
      <c r="G23" s="29">
        <f t="shared" si="3"/>
        <v>13643</v>
      </c>
      <c r="H23" s="32">
        <f t="shared" si="4"/>
        <v>3.44508022443651E-2</v>
      </c>
      <c r="I23" s="36">
        <f t="shared" si="6"/>
        <v>2.3819898709741194</v>
      </c>
      <c r="J23" s="29">
        <v>5888.4145464999283</v>
      </c>
    </row>
    <row r="24" spans="1:10" s="21" customFormat="1" ht="17.25" customHeight="1">
      <c r="A24" s="28">
        <v>42278</v>
      </c>
      <c r="B24" s="29">
        <v>180170</v>
      </c>
      <c r="C24" s="29">
        <f t="shared" si="5"/>
        <v>423894</v>
      </c>
      <c r="D24" s="115">
        <v>210032</v>
      </c>
      <c r="E24" s="115">
        <v>213862</v>
      </c>
      <c r="F24" s="29">
        <f t="shared" ref="F24" si="8">B24-B23</f>
        <v>8189</v>
      </c>
      <c r="G24" s="29">
        <f t="shared" ref="G24" si="9">C24-C23</f>
        <v>14237</v>
      </c>
      <c r="H24" s="32">
        <f t="shared" ref="H24" si="10">G24/C23</f>
        <v>3.4753464483702222E-2</v>
      </c>
      <c r="I24" s="36">
        <f t="shared" si="6"/>
        <v>2.3527446300715988</v>
      </c>
      <c r="J24" s="29">
        <f>C24/69.57</f>
        <v>6093.0573523070298</v>
      </c>
    </row>
    <row r="25" spans="1:10" ht="17.25" customHeight="1">
      <c r="A25" s="103">
        <v>43647</v>
      </c>
      <c r="B25" s="108">
        <v>190486</v>
      </c>
      <c r="C25" s="109">
        <v>434110</v>
      </c>
      <c r="D25" s="116">
        <v>214567</v>
      </c>
      <c r="E25" s="116">
        <v>219543</v>
      </c>
      <c r="F25" s="108">
        <f>B25-B24</f>
        <v>10316</v>
      </c>
      <c r="G25" s="108">
        <f>C25-C24</f>
        <v>10216</v>
      </c>
      <c r="H25" s="110">
        <f>G25/C24</f>
        <v>2.4100364713819964E-2</v>
      </c>
      <c r="I25" s="111">
        <f t="shared" si="6"/>
        <v>2.278960133553122</v>
      </c>
      <c r="J25" s="91">
        <f>C25/69.56</f>
        <v>6240.7993099482455</v>
      </c>
    </row>
    <row r="26" spans="1:10">
      <c r="A26" s="22"/>
      <c r="B26" s="23"/>
      <c r="C26" s="23"/>
      <c r="D26" s="23"/>
      <c r="E26" s="23"/>
      <c r="F26" s="24"/>
      <c r="G26" s="24"/>
      <c r="H26" s="24"/>
      <c r="I26" s="25"/>
      <c r="J26" s="23"/>
    </row>
    <row r="27" spans="1:10">
      <c r="A27" s="2" t="s">
        <v>347</v>
      </c>
    </row>
    <row r="28" spans="1:10" ht="13.5" customHeight="1">
      <c r="A28" s="2" t="s">
        <v>348</v>
      </c>
    </row>
    <row r="29" spans="1:10">
      <c r="A29" s="2" t="s">
        <v>295</v>
      </c>
    </row>
    <row r="31" spans="1:10">
      <c r="A31" s="124" t="s">
        <v>304</v>
      </c>
      <c r="B31" s="124"/>
      <c r="C31" s="124"/>
      <c r="D31" s="124"/>
      <c r="E31" s="124"/>
      <c r="F31" s="124"/>
      <c r="G31" s="124"/>
      <c r="H31" s="124"/>
      <c r="I31" s="124"/>
      <c r="J31" s="124"/>
    </row>
    <row r="58" spans="1:10">
      <c r="A58" s="124" t="s">
        <v>305</v>
      </c>
      <c r="B58" s="124"/>
      <c r="C58" s="124"/>
      <c r="D58" s="124"/>
      <c r="E58" s="124"/>
      <c r="F58" s="124"/>
      <c r="G58" s="124"/>
      <c r="H58" s="124"/>
      <c r="I58" s="124"/>
      <c r="J58" s="124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9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="80" zoomScaleNormal="8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40" t="s">
        <v>274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18" customHeight="1">
      <c r="A2" s="5" t="s">
        <v>351</v>
      </c>
      <c r="B2" s="5"/>
      <c r="C2" s="5"/>
      <c r="D2" s="5"/>
      <c r="E2" s="39"/>
      <c r="F2" s="5"/>
      <c r="G2" s="5"/>
      <c r="H2" s="40"/>
      <c r="I2" s="26"/>
      <c r="J2" s="26"/>
      <c r="K2" s="7"/>
    </row>
    <row r="3" spans="1:11" ht="17.25" customHeight="1">
      <c r="A3" s="135" t="s">
        <v>79</v>
      </c>
      <c r="B3" s="41" t="s">
        <v>78</v>
      </c>
      <c r="C3" s="137" t="s">
        <v>0</v>
      </c>
      <c r="D3" s="138"/>
      <c r="E3" s="139"/>
      <c r="F3" s="8"/>
      <c r="G3" s="135" t="s">
        <v>79</v>
      </c>
      <c r="H3" s="41" t="s">
        <v>78</v>
      </c>
      <c r="I3" s="137" t="s">
        <v>0</v>
      </c>
      <c r="J3" s="138"/>
      <c r="K3" s="139"/>
    </row>
    <row r="4" spans="1:11" ht="17.25" customHeight="1">
      <c r="A4" s="136"/>
      <c r="B4" s="42" t="s">
        <v>3</v>
      </c>
      <c r="C4" s="43" t="s">
        <v>6</v>
      </c>
      <c r="D4" s="43" t="s">
        <v>7</v>
      </c>
      <c r="E4" s="43" t="s">
        <v>8</v>
      </c>
      <c r="F4" s="8"/>
      <c r="G4" s="136"/>
      <c r="H4" s="42" t="s">
        <v>3</v>
      </c>
      <c r="I4" s="43" t="s">
        <v>6</v>
      </c>
      <c r="J4" s="43" t="s">
        <v>7</v>
      </c>
      <c r="K4" s="43" t="s">
        <v>8</v>
      </c>
    </row>
    <row r="5" spans="1:11" ht="18.95" customHeight="1">
      <c r="A5" s="44" t="s">
        <v>80</v>
      </c>
      <c r="B5" s="45">
        <v>672</v>
      </c>
      <c r="C5" s="45">
        <v>1248</v>
      </c>
      <c r="D5" s="112">
        <v>602</v>
      </c>
      <c r="E5" s="46">
        <v>646</v>
      </c>
      <c r="F5" s="8"/>
      <c r="G5" s="47" t="s">
        <v>87</v>
      </c>
      <c r="H5" s="45">
        <v>463</v>
      </c>
      <c r="I5" s="45">
        <v>1139</v>
      </c>
      <c r="J5" s="46">
        <v>533</v>
      </c>
      <c r="K5" s="46">
        <v>606</v>
      </c>
    </row>
    <row r="6" spans="1:11" ht="18.95" customHeight="1">
      <c r="A6" s="44" t="s">
        <v>82</v>
      </c>
      <c r="B6" s="141">
        <v>4452</v>
      </c>
      <c r="C6" s="143">
        <v>8396</v>
      </c>
      <c r="D6" s="144">
        <v>3994</v>
      </c>
      <c r="E6" s="144">
        <v>4402</v>
      </c>
      <c r="F6" s="8"/>
      <c r="G6" s="47" t="s">
        <v>89</v>
      </c>
      <c r="H6" s="45">
        <v>770</v>
      </c>
      <c r="I6" s="45">
        <v>1909</v>
      </c>
      <c r="J6" s="46">
        <v>929</v>
      </c>
      <c r="K6" s="46">
        <v>980</v>
      </c>
    </row>
    <row r="7" spans="1:11" ht="18.95" customHeight="1">
      <c r="A7" s="44" t="s">
        <v>84</v>
      </c>
      <c r="B7" s="142"/>
      <c r="C7" s="143"/>
      <c r="D7" s="145"/>
      <c r="E7" s="145"/>
      <c r="F7" s="8"/>
      <c r="G7" s="47" t="s">
        <v>91</v>
      </c>
      <c r="H7" s="45">
        <v>501</v>
      </c>
      <c r="I7" s="45">
        <v>1335</v>
      </c>
      <c r="J7" s="46">
        <v>633</v>
      </c>
      <c r="K7" s="46">
        <v>702</v>
      </c>
    </row>
    <row r="8" spans="1:11" ht="18.95" customHeight="1">
      <c r="A8" s="44" t="s">
        <v>86</v>
      </c>
      <c r="B8" s="45">
        <v>611</v>
      </c>
      <c r="C8" s="45">
        <v>1115</v>
      </c>
      <c r="D8" s="46">
        <v>568</v>
      </c>
      <c r="E8" s="46">
        <v>547</v>
      </c>
      <c r="F8" s="8"/>
      <c r="G8" s="47" t="s">
        <v>93</v>
      </c>
      <c r="H8" s="45">
        <v>892</v>
      </c>
      <c r="I8" s="45">
        <v>2097</v>
      </c>
      <c r="J8" s="46">
        <v>949</v>
      </c>
      <c r="K8" s="46">
        <v>1148</v>
      </c>
    </row>
    <row r="9" spans="1:11" ht="18.95" customHeight="1">
      <c r="A9" s="44" t="s">
        <v>88</v>
      </c>
      <c r="B9" s="45">
        <v>355</v>
      </c>
      <c r="C9" s="45">
        <v>704</v>
      </c>
      <c r="D9" s="46">
        <v>362</v>
      </c>
      <c r="E9" s="46">
        <v>342</v>
      </c>
      <c r="F9" s="8"/>
      <c r="G9" s="47" t="s">
        <v>95</v>
      </c>
      <c r="H9" s="45">
        <v>658</v>
      </c>
      <c r="I9" s="45">
        <v>1450</v>
      </c>
      <c r="J9" s="46">
        <v>687</v>
      </c>
      <c r="K9" s="46">
        <v>763</v>
      </c>
    </row>
    <row r="10" spans="1:11" ht="18.95" customHeight="1">
      <c r="A10" s="44" t="s">
        <v>90</v>
      </c>
      <c r="B10" s="45">
        <v>1133</v>
      </c>
      <c r="C10" s="45">
        <v>1640</v>
      </c>
      <c r="D10" s="46">
        <v>1162</v>
      </c>
      <c r="E10" s="46">
        <v>478</v>
      </c>
      <c r="F10" s="8"/>
      <c r="G10" s="47" t="s">
        <v>97</v>
      </c>
      <c r="H10" s="45">
        <v>538</v>
      </c>
      <c r="I10" s="45">
        <v>1231</v>
      </c>
      <c r="J10" s="46">
        <v>589</v>
      </c>
      <c r="K10" s="46">
        <v>642</v>
      </c>
    </row>
    <row r="11" spans="1:11" ht="18.95" customHeight="1">
      <c r="A11" s="44" t="s">
        <v>92</v>
      </c>
      <c r="B11" s="45">
        <v>667</v>
      </c>
      <c r="C11" s="45">
        <v>1411</v>
      </c>
      <c r="D11" s="46">
        <v>716</v>
      </c>
      <c r="E11" s="46">
        <v>695</v>
      </c>
      <c r="F11" s="8"/>
      <c r="G11" s="47" t="s">
        <v>99</v>
      </c>
      <c r="H11" s="45">
        <v>559</v>
      </c>
      <c r="I11" s="45">
        <v>1385</v>
      </c>
      <c r="J11" s="46">
        <v>650</v>
      </c>
      <c r="K11" s="46">
        <v>735</v>
      </c>
    </row>
    <row r="12" spans="1:11" ht="18.95" customHeight="1">
      <c r="A12" s="44" t="s">
        <v>94</v>
      </c>
      <c r="B12" s="45">
        <v>116</v>
      </c>
      <c r="C12" s="45">
        <v>307</v>
      </c>
      <c r="D12" s="46">
        <v>152</v>
      </c>
      <c r="E12" s="46">
        <v>155</v>
      </c>
      <c r="F12" s="8"/>
      <c r="G12" s="47" t="s">
        <v>101</v>
      </c>
      <c r="H12" s="45">
        <v>603</v>
      </c>
      <c r="I12" s="45">
        <v>1601</v>
      </c>
      <c r="J12" s="46">
        <v>780</v>
      </c>
      <c r="K12" s="46">
        <v>821</v>
      </c>
    </row>
    <row r="13" spans="1:11" ht="18.95" customHeight="1">
      <c r="A13" s="44" t="s">
        <v>96</v>
      </c>
      <c r="B13" s="45">
        <v>679</v>
      </c>
      <c r="C13" s="45">
        <v>1443</v>
      </c>
      <c r="D13" s="46">
        <v>726</v>
      </c>
      <c r="E13" s="46">
        <v>717</v>
      </c>
      <c r="F13" s="8"/>
      <c r="G13" s="47" t="s">
        <v>103</v>
      </c>
      <c r="H13" s="45">
        <v>813</v>
      </c>
      <c r="I13" s="45">
        <v>1867</v>
      </c>
      <c r="J13" s="46">
        <v>913</v>
      </c>
      <c r="K13" s="46">
        <v>954</v>
      </c>
    </row>
    <row r="14" spans="1:11" ht="18.95" customHeight="1">
      <c r="A14" s="44" t="s">
        <v>98</v>
      </c>
      <c r="B14" s="45">
        <v>642</v>
      </c>
      <c r="C14" s="45">
        <v>1309</v>
      </c>
      <c r="D14" s="46">
        <v>621</v>
      </c>
      <c r="E14" s="46">
        <v>688</v>
      </c>
      <c r="F14" s="8"/>
      <c r="G14" s="47" t="s">
        <v>105</v>
      </c>
      <c r="H14" s="45">
        <v>156</v>
      </c>
      <c r="I14" s="45">
        <v>368</v>
      </c>
      <c r="J14" s="46">
        <v>182</v>
      </c>
      <c r="K14" s="46">
        <v>186</v>
      </c>
    </row>
    <row r="15" spans="1:11" ht="18.95" customHeight="1">
      <c r="A15" s="44" t="s">
        <v>100</v>
      </c>
      <c r="B15" s="45">
        <v>847</v>
      </c>
      <c r="C15" s="45">
        <v>1902</v>
      </c>
      <c r="D15" s="46">
        <v>932</v>
      </c>
      <c r="E15" s="46">
        <v>970</v>
      </c>
      <c r="F15" s="8"/>
      <c r="G15" s="47" t="s">
        <v>107</v>
      </c>
      <c r="H15" s="45">
        <v>579</v>
      </c>
      <c r="I15" s="45">
        <v>1413</v>
      </c>
      <c r="J15" s="46">
        <v>696</v>
      </c>
      <c r="K15" s="46">
        <v>717</v>
      </c>
    </row>
    <row r="16" spans="1:11" ht="18.95" customHeight="1">
      <c r="A16" s="44" t="s">
        <v>102</v>
      </c>
      <c r="B16" s="45">
        <v>469</v>
      </c>
      <c r="C16" s="45">
        <v>952</v>
      </c>
      <c r="D16" s="46">
        <v>493</v>
      </c>
      <c r="E16" s="46">
        <v>459</v>
      </c>
      <c r="F16" s="8"/>
      <c r="G16" s="47" t="s">
        <v>109</v>
      </c>
      <c r="H16" s="45">
        <v>353</v>
      </c>
      <c r="I16" s="45">
        <v>720</v>
      </c>
      <c r="J16" s="46">
        <v>413</v>
      </c>
      <c r="K16" s="46">
        <v>307</v>
      </c>
    </row>
    <row r="17" spans="1:11" ht="18.95" customHeight="1">
      <c r="A17" s="44" t="s">
        <v>104</v>
      </c>
      <c r="B17" s="45">
        <v>1255</v>
      </c>
      <c r="C17" s="45">
        <v>1997</v>
      </c>
      <c r="D17" s="46">
        <v>1026</v>
      </c>
      <c r="E17" s="46">
        <v>971</v>
      </c>
      <c r="F17" s="8"/>
      <c r="G17" s="47" t="s">
        <v>111</v>
      </c>
      <c r="H17" s="45">
        <v>645</v>
      </c>
      <c r="I17" s="45">
        <v>1603</v>
      </c>
      <c r="J17" s="46">
        <v>809</v>
      </c>
      <c r="K17" s="46">
        <v>794</v>
      </c>
    </row>
    <row r="18" spans="1:11" ht="18.95" customHeight="1">
      <c r="A18" s="44" t="s">
        <v>106</v>
      </c>
      <c r="B18" s="45">
        <v>935</v>
      </c>
      <c r="C18" s="45">
        <v>2083</v>
      </c>
      <c r="D18" s="46">
        <v>1054</v>
      </c>
      <c r="E18" s="46">
        <v>1029</v>
      </c>
      <c r="F18" s="8"/>
      <c r="G18" s="47" t="s">
        <v>113</v>
      </c>
      <c r="H18" s="45">
        <v>463</v>
      </c>
      <c r="I18" s="45">
        <v>972</v>
      </c>
      <c r="J18" s="46">
        <v>489</v>
      </c>
      <c r="K18" s="46">
        <v>483</v>
      </c>
    </row>
    <row r="19" spans="1:11" ht="18.95" customHeight="1">
      <c r="A19" s="44" t="s">
        <v>108</v>
      </c>
      <c r="B19" s="45">
        <v>353</v>
      </c>
      <c r="C19" s="45">
        <v>727</v>
      </c>
      <c r="D19" s="46">
        <v>382</v>
      </c>
      <c r="E19" s="46">
        <v>345</v>
      </c>
      <c r="F19" s="8"/>
      <c r="G19" s="47" t="s">
        <v>115</v>
      </c>
      <c r="H19" s="45">
        <v>1261</v>
      </c>
      <c r="I19" s="45">
        <v>2992</v>
      </c>
      <c r="J19" s="46">
        <v>1474</v>
      </c>
      <c r="K19" s="46">
        <v>1518</v>
      </c>
    </row>
    <row r="20" spans="1:11" ht="18.95" customHeight="1">
      <c r="A20" s="44" t="s">
        <v>110</v>
      </c>
      <c r="B20" s="45">
        <v>167</v>
      </c>
      <c r="C20" s="45">
        <v>416</v>
      </c>
      <c r="D20" s="46">
        <v>194</v>
      </c>
      <c r="E20" s="46">
        <v>222</v>
      </c>
      <c r="F20" s="8"/>
      <c r="G20" s="47" t="s">
        <v>117</v>
      </c>
      <c r="H20" s="45">
        <v>971</v>
      </c>
      <c r="I20" s="45">
        <v>2281</v>
      </c>
      <c r="J20" s="46">
        <v>1103</v>
      </c>
      <c r="K20" s="46">
        <v>1178</v>
      </c>
    </row>
    <row r="21" spans="1:11" ht="18.95" customHeight="1">
      <c r="A21" s="44" t="s">
        <v>112</v>
      </c>
      <c r="B21" s="45">
        <v>372</v>
      </c>
      <c r="C21" s="45">
        <v>981</v>
      </c>
      <c r="D21" s="46">
        <v>494</v>
      </c>
      <c r="E21" s="46">
        <v>487</v>
      </c>
      <c r="F21" s="8"/>
      <c r="G21" s="47" t="s">
        <v>119</v>
      </c>
      <c r="H21" s="45">
        <v>724</v>
      </c>
      <c r="I21" s="45">
        <v>1652</v>
      </c>
      <c r="J21" s="46">
        <v>764</v>
      </c>
      <c r="K21" s="46">
        <v>888</v>
      </c>
    </row>
    <row r="22" spans="1:11" ht="18.95" customHeight="1">
      <c r="A22" s="44" t="s">
        <v>114</v>
      </c>
      <c r="B22" s="45">
        <v>844</v>
      </c>
      <c r="C22" s="45">
        <v>1915</v>
      </c>
      <c r="D22" s="46">
        <v>962</v>
      </c>
      <c r="E22" s="46">
        <v>953</v>
      </c>
      <c r="F22" s="8"/>
      <c r="G22" s="47" t="s">
        <v>121</v>
      </c>
      <c r="H22" s="45">
        <v>807</v>
      </c>
      <c r="I22" s="45">
        <v>1937</v>
      </c>
      <c r="J22" s="46">
        <v>928</v>
      </c>
      <c r="K22" s="46">
        <v>1009</v>
      </c>
    </row>
    <row r="23" spans="1:11" ht="18.95" customHeight="1">
      <c r="A23" s="44" t="s">
        <v>116</v>
      </c>
      <c r="B23" s="45">
        <v>647</v>
      </c>
      <c r="C23" s="45">
        <v>1195</v>
      </c>
      <c r="D23" s="46">
        <v>566</v>
      </c>
      <c r="E23" s="46">
        <v>629</v>
      </c>
      <c r="F23" s="8"/>
      <c r="G23" s="47" t="s">
        <v>123</v>
      </c>
      <c r="H23" s="45">
        <v>668</v>
      </c>
      <c r="I23" s="45">
        <v>1778</v>
      </c>
      <c r="J23" s="46">
        <v>898</v>
      </c>
      <c r="K23" s="46">
        <v>880</v>
      </c>
    </row>
    <row r="24" spans="1:11" ht="18.95" customHeight="1">
      <c r="A24" s="44" t="s">
        <v>118</v>
      </c>
      <c r="B24" s="45">
        <v>424</v>
      </c>
      <c r="C24" s="45">
        <v>1105</v>
      </c>
      <c r="D24" s="46">
        <v>497</v>
      </c>
      <c r="E24" s="46">
        <v>608</v>
      </c>
      <c r="F24" s="8"/>
      <c r="G24" s="47" t="s">
        <v>125</v>
      </c>
      <c r="H24" s="45">
        <v>642</v>
      </c>
      <c r="I24" s="45">
        <v>1189</v>
      </c>
      <c r="J24" s="46">
        <v>570</v>
      </c>
      <c r="K24" s="46">
        <v>619</v>
      </c>
    </row>
    <row r="25" spans="1:11" ht="18.95" customHeight="1">
      <c r="A25" s="44" t="s">
        <v>120</v>
      </c>
      <c r="B25" s="45">
        <v>585</v>
      </c>
      <c r="C25" s="45">
        <v>1546</v>
      </c>
      <c r="D25" s="46">
        <v>776</v>
      </c>
      <c r="E25" s="46">
        <v>770</v>
      </c>
      <c r="F25" s="8"/>
      <c r="G25" s="47" t="s">
        <v>127</v>
      </c>
      <c r="H25" s="45">
        <v>861</v>
      </c>
      <c r="I25" s="45">
        <v>1740</v>
      </c>
      <c r="J25" s="46">
        <v>844</v>
      </c>
      <c r="K25" s="46">
        <v>896</v>
      </c>
    </row>
    <row r="26" spans="1:11" ht="18.95" customHeight="1">
      <c r="A26" s="44" t="s">
        <v>122</v>
      </c>
      <c r="B26" s="45">
        <v>460</v>
      </c>
      <c r="C26" s="45">
        <v>1161</v>
      </c>
      <c r="D26" s="46">
        <v>516</v>
      </c>
      <c r="E26" s="46">
        <v>645</v>
      </c>
      <c r="F26" s="8"/>
      <c r="G26" s="47" t="s">
        <v>129</v>
      </c>
      <c r="H26" s="45">
        <v>721</v>
      </c>
      <c r="I26" s="45">
        <v>1694</v>
      </c>
      <c r="J26" s="46">
        <v>801</v>
      </c>
      <c r="K26" s="46">
        <v>893</v>
      </c>
    </row>
    <row r="27" spans="1:11" ht="18.95" customHeight="1">
      <c r="A27" s="44" t="s">
        <v>124</v>
      </c>
      <c r="B27" s="45">
        <v>0</v>
      </c>
      <c r="C27" s="45">
        <v>0</v>
      </c>
      <c r="D27" s="46">
        <v>0</v>
      </c>
      <c r="E27" s="46">
        <v>0</v>
      </c>
      <c r="F27" s="8"/>
      <c r="G27" s="47" t="s">
        <v>131</v>
      </c>
      <c r="H27" s="45">
        <v>402</v>
      </c>
      <c r="I27" s="45">
        <v>642</v>
      </c>
      <c r="J27" s="46">
        <v>271</v>
      </c>
      <c r="K27" s="46">
        <v>371</v>
      </c>
    </row>
    <row r="28" spans="1:11" ht="18.95" customHeight="1">
      <c r="A28" s="44" t="s">
        <v>126</v>
      </c>
      <c r="B28" s="45">
        <v>647</v>
      </c>
      <c r="C28" s="45">
        <v>1766</v>
      </c>
      <c r="D28" s="46">
        <v>876</v>
      </c>
      <c r="E28" s="46">
        <v>890</v>
      </c>
      <c r="F28" s="8"/>
      <c r="G28" s="47" t="s">
        <v>133</v>
      </c>
      <c r="H28" s="45">
        <v>570</v>
      </c>
      <c r="I28" s="45">
        <v>1138</v>
      </c>
      <c r="J28" s="46">
        <v>556</v>
      </c>
      <c r="K28" s="46">
        <v>582</v>
      </c>
    </row>
    <row r="29" spans="1:11" ht="18.95" customHeight="1">
      <c r="A29" s="44" t="s">
        <v>128</v>
      </c>
      <c r="B29" s="45">
        <v>424</v>
      </c>
      <c r="C29" s="45">
        <v>1077</v>
      </c>
      <c r="D29" s="46">
        <v>547</v>
      </c>
      <c r="E29" s="46">
        <v>530</v>
      </c>
      <c r="F29" s="8"/>
      <c r="G29" s="47" t="s">
        <v>135</v>
      </c>
      <c r="H29" s="45">
        <v>441</v>
      </c>
      <c r="I29" s="45">
        <v>822</v>
      </c>
      <c r="J29" s="46">
        <v>444</v>
      </c>
      <c r="K29" s="46">
        <v>378</v>
      </c>
    </row>
    <row r="30" spans="1:11" ht="18.95" customHeight="1">
      <c r="A30" s="44" t="s">
        <v>130</v>
      </c>
      <c r="B30" s="45">
        <v>198</v>
      </c>
      <c r="C30" s="45">
        <v>435</v>
      </c>
      <c r="D30" s="97">
        <v>219</v>
      </c>
      <c r="E30" s="46">
        <v>216</v>
      </c>
      <c r="F30" s="8"/>
      <c r="G30" s="47" t="s">
        <v>137</v>
      </c>
      <c r="H30" s="45">
        <v>766</v>
      </c>
      <c r="I30" s="45">
        <v>1936</v>
      </c>
      <c r="J30" s="46">
        <v>1001</v>
      </c>
      <c r="K30" s="46">
        <v>935</v>
      </c>
    </row>
    <row r="31" spans="1:11" ht="18.95" customHeight="1">
      <c r="A31" s="44" t="s">
        <v>132</v>
      </c>
      <c r="B31" s="45">
        <v>2344</v>
      </c>
      <c r="C31" s="45">
        <v>4128</v>
      </c>
      <c r="D31" s="46">
        <v>1962</v>
      </c>
      <c r="E31" s="46">
        <v>2166</v>
      </c>
      <c r="F31" s="8"/>
      <c r="G31" s="44" t="s">
        <v>139</v>
      </c>
      <c r="H31" s="45">
        <v>240</v>
      </c>
      <c r="I31" s="45">
        <v>532</v>
      </c>
      <c r="J31" s="46">
        <v>286</v>
      </c>
      <c r="K31" s="46">
        <v>246</v>
      </c>
    </row>
    <row r="32" spans="1:11" ht="18.95" customHeight="1">
      <c r="A32" s="44" t="s">
        <v>134</v>
      </c>
      <c r="B32" s="45">
        <v>646</v>
      </c>
      <c r="C32" s="45">
        <v>1524</v>
      </c>
      <c r="D32" s="46">
        <v>763</v>
      </c>
      <c r="E32" s="46">
        <v>761</v>
      </c>
      <c r="F32" s="8"/>
      <c r="G32" s="44" t="s">
        <v>141</v>
      </c>
      <c r="H32" s="45">
        <v>556</v>
      </c>
      <c r="I32" s="45">
        <v>1346</v>
      </c>
      <c r="J32" s="46">
        <v>658</v>
      </c>
      <c r="K32" s="46">
        <v>688</v>
      </c>
    </row>
    <row r="33" spans="1:11" ht="18.95" customHeight="1">
      <c r="A33" s="44" t="s">
        <v>136</v>
      </c>
      <c r="B33" s="45">
        <v>280</v>
      </c>
      <c r="C33" s="45">
        <v>670</v>
      </c>
      <c r="D33" s="46">
        <v>336</v>
      </c>
      <c r="E33" s="46">
        <v>334</v>
      </c>
      <c r="F33" s="8"/>
      <c r="G33" s="44" t="s">
        <v>143</v>
      </c>
      <c r="H33" s="45">
        <v>1667</v>
      </c>
      <c r="I33" s="45">
        <v>4097</v>
      </c>
      <c r="J33" s="46">
        <v>2000</v>
      </c>
      <c r="K33" s="46">
        <v>2097</v>
      </c>
    </row>
    <row r="34" spans="1:11" ht="18.95" customHeight="1">
      <c r="A34" s="44" t="s">
        <v>138</v>
      </c>
      <c r="B34" s="45">
        <v>23</v>
      </c>
      <c r="C34" s="45">
        <v>65</v>
      </c>
      <c r="D34" s="46">
        <v>33</v>
      </c>
      <c r="E34" s="46">
        <v>32</v>
      </c>
      <c r="F34" s="8"/>
      <c r="G34" s="44" t="s">
        <v>145</v>
      </c>
      <c r="H34" s="45">
        <v>1026</v>
      </c>
      <c r="I34" s="45">
        <v>2145</v>
      </c>
      <c r="J34" s="46">
        <v>1054</v>
      </c>
      <c r="K34" s="46">
        <v>1091</v>
      </c>
    </row>
    <row r="35" spans="1:11" ht="18.95" customHeight="1">
      <c r="A35" s="44" t="s">
        <v>140</v>
      </c>
      <c r="B35" s="120">
        <v>0</v>
      </c>
      <c r="C35" s="46" t="s">
        <v>301</v>
      </c>
      <c r="D35" s="120">
        <v>0</v>
      </c>
      <c r="E35" s="120">
        <v>0</v>
      </c>
      <c r="F35" s="8"/>
      <c r="G35" s="44" t="s">
        <v>147</v>
      </c>
      <c r="H35" s="45">
        <v>386</v>
      </c>
      <c r="I35" s="45">
        <v>743</v>
      </c>
      <c r="J35" s="46">
        <v>372</v>
      </c>
      <c r="K35" s="46">
        <v>371</v>
      </c>
    </row>
    <row r="36" spans="1:11" ht="18.95" customHeight="1">
      <c r="A36" s="44" t="s">
        <v>142</v>
      </c>
      <c r="B36" s="45">
        <v>763</v>
      </c>
      <c r="C36" s="45">
        <v>1586</v>
      </c>
      <c r="D36" s="46">
        <v>799</v>
      </c>
      <c r="E36" s="46">
        <v>787</v>
      </c>
      <c r="F36" s="8"/>
      <c r="G36" s="44" t="s">
        <v>149</v>
      </c>
      <c r="H36" s="45">
        <v>892</v>
      </c>
      <c r="I36" s="45">
        <v>2096</v>
      </c>
      <c r="J36" s="46">
        <v>1024</v>
      </c>
      <c r="K36" s="46">
        <v>1072</v>
      </c>
    </row>
    <row r="37" spans="1:11" ht="18.95" customHeight="1">
      <c r="A37" s="44" t="s">
        <v>144</v>
      </c>
      <c r="B37" s="45">
        <v>389</v>
      </c>
      <c r="C37" s="45">
        <v>993</v>
      </c>
      <c r="D37" s="46">
        <v>463</v>
      </c>
      <c r="E37" s="46">
        <v>530</v>
      </c>
      <c r="F37" s="8"/>
      <c r="G37" s="44" t="s">
        <v>151</v>
      </c>
      <c r="H37" s="45">
        <v>193</v>
      </c>
      <c r="I37" s="45">
        <v>352</v>
      </c>
      <c r="J37" s="46">
        <v>181</v>
      </c>
      <c r="K37" s="46">
        <v>171</v>
      </c>
    </row>
    <row r="38" spans="1:11" ht="18.95" customHeight="1">
      <c r="A38" s="44" t="s">
        <v>146</v>
      </c>
      <c r="B38" s="45">
        <v>1265</v>
      </c>
      <c r="C38" s="45">
        <v>3071</v>
      </c>
      <c r="D38" s="46">
        <v>1530</v>
      </c>
      <c r="E38" s="46">
        <v>1541</v>
      </c>
      <c r="F38" s="8"/>
      <c r="G38" s="44" t="s">
        <v>153</v>
      </c>
      <c r="H38" s="45">
        <v>878</v>
      </c>
      <c r="I38" s="45">
        <v>1830</v>
      </c>
      <c r="J38" s="46">
        <v>967</v>
      </c>
      <c r="K38" s="46">
        <v>863</v>
      </c>
    </row>
    <row r="39" spans="1:11" ht="18.95" customHeight="1">
      <c r="A39" s="44" t="s">
        <v>148</v>
      </c>
      <c r="B39" s="45">
        <v>841</v>
      </c>
      <c r="C39" s="45">
        <v>2170</v>
      </c>
      <c r="D39" s="46">
        <v>1097</v>
      </c>
      <c r="E39" s="46">
        <v>1073</v>
      </c>
      <c r="F39" s="8"/>
      <c r="G39" s="44" t="s">
        <v>155</v>
      </c>
      <c r="H39" s="45">
        <v>270</v>
      </c>
      <c r="I39" s="45">
        <v>748</v>
      </c>
      <c r="J39" s="46">
        <v>380</v>
      </c>
      <c r="K39" s="46">
        <v>368</v>
      </c>
    </row>
    <row r="40" spans="1:11" ht="18.95" customHeight="1">
      <c r="A40" s="44" t="s">
        <v>150</v>
      </c>
      <c r="B40" s="45">
        <v>593</v>
      </c>
      <c r="C40" s="45">
        <v>1539</v>
      </c>
      <c r="D40" s="46">
        <v>701</v>
      </c>
      <c r="E40" s="46">
        <v>838</v>
      </c>
      <c r="F40" s="8"/>
      <c r="G40" s="44" t="s">
        <v>157</v>
      </c>
      <c r="H40" s="45">
        <v>1043</v>
      </c>
      <c r="I40" s="45">
        <v>2355</v>
      </c>
      <c r="J40" s="46">
        <v>1166</v>
      </c>
      <c r="K40" s="46">
        <v>1189</v>
      </c>
    </row>
    <row r="41" spans="1:11" ht="18.95" customHeight="1">
      <c r="A41" s="44" t="s">
        <v>152</v>
      </c>
      <c r="B41" s="45">
        <v>388</v>
      </c>
      <c r="C41" s="45">
        <v>921</v>
      </c>
      <c r="D41" s="46">
        <v>436</v>
      </c>
      <c r="E41" s="46">
        <v>485</v>
      </c>
      <c r="F41" s="8"/>
      <c r="G41" s="44" t="s">
        <v>158</v>
      </c>
      <c r="H41" s="45">
        <v>580</v>
      </c>
      <c r="I41" s="45">
        <v>1366</v>
      </c>
      <c r="J41" s="46">
        <v>660</v>
      </c>
      <c r="K41" s="46">
        <v>706</v>
      </c>
    </row>
    <row r="42" spans="1:11" ht="18.95" customHeight="1">
      <c r="A42" s="44" t="s">
        <v>154</v>
      </c>
      <c r="B42" s="45">
        <v>449</v>
      </c>
      <c r="C42" s="45">
        <v>1002</v>
      </c>
      <c r="D42" s="46">
        <v>482</v>
      </c>
      <c r="E42" s="46">
        <v>520</v>
      </c>
      <c r="F42" s="8"/>
      <c r="G42" s="44" t="s">
        <v>160</v>
      </c>
      <c r="H42" s="45">
        <v>727</v>
      </c>
      <c r="I42" s="45">
        <v>1656</v>
      </c>
      <c r="J42" s="46">
        <v>849</v>
      </c>
      <c r="K42" s="46">
        <v>807</v>
      </c>
    </row>
    <row r="43" spans="1:11" ht="18.95" customHeight="1">
      <c r="A43" s="44" t="s">
        <v>156</v>
      </c>
      <c r="B43" s="45">
        <v>455</v>
      </c>
      <c r="C43" s="45">
        <v>1074</v>
      </c>
      <c r="D43" s="46">
        <v>538</v>
      </c>
      <c r="E43" s="46">
        <v>536</v>
      </c>
      <c r="F43" s="8"/>
      <c r="G43" s="44" t="s">
        <v>162</v>
      </c>
      <c r="H43" s="45">
        <v>148</v>
      </c>
      <c r="I43" s="45">
        <v>864</v>
      </c>
      <c r="J43" s="46">
        <v>386</v>
      </c>
      <c r="K43" s="46">
        <v>478</v>
      </c>
    </row>
    <row r="44" spans="1:11" ht="18.95" customHeight="1">
      <c r="A44" s="47" t="s">
        <v>17</v>
      </c>
      <c r="B44" s="45">
        <v>231</v>
      </c>
      <c r="C44" s="45">
        <v>633</v>
      </c>
      <c r="D44" s="46">
        <v>278</v>
      </c>
      <c r="E44" s="46">
        <v>355</v>
      </c>
      <c r="F44" s="8"/>
      <c r="G44" s="44" t="s">
        <v>338</v>
      </c>
      <c r="H44" s="45">
        <v>346</v>
      </c>
      <c r="I44" s="45">
        <v>821</v>
      </c>
      <c r="J44" s="46">
        <v>408</v>
      </c>
      <c r="K44" s="46">
        <v>413</v>
      </c>
    </row>
    <row r="45" spans="1:11" ht="18.95" customHeight="1">
      <c r="A45" s="44" t="s">
        <v>159</v>
      </c>
      <c r="B45" s="45">
        <v>1303</v>
      </c>
      <c r="C45" s="45">
        <v>2353</v>
      </c>
      <c r="D45" s="46">
        <v>1147</v>
      </c>
      <c r="E45" s="46">
        <v>1206</v>
      </c>
      <c r="F45" s="8"/>
      <c r="G45" s="44" t="s">
        <v>166</v>
      </c>
      <c r="H45" s="121">
        <v>0</v>
      </c>
      <c r="I45" s="46" t="s">
        <v>301</v>
      </c>
      <c r="J45" s="121">
        <v>0</v>
      </c>
      <c r="K45" s="121">
        <v>0</v>
      </c>
    </row>
    <row r="46" spans="1:11" ht="18.95" customHeight="1">
      <c r="A46" s="47" t="s">
        <v>161</v>
      </c>
      <c r="B46" s="45">
        <v>670</v>
      </c>
      <c r="C46" s="45">
        <v>1345</v>
      </c>
      <c r="D46" s="46">
        <v>581</v>
      </c>
      <c r="E46" s="46">
        <v>764</v>
      </c>
      <c r="F46" s="8"/>
      <c r="G46" s="44" t="s">
        <v>168</v>
      </c>
      <c r="H46" s="45">
        <v>343</v>
      </c>
      <c r="I46" s="45">
        <v>894</v>
      </c>
      <c r="J46" s="46">
        <v>427</v>
      </c>
      <c r="K46" s="46">
        <v>467</v>
      </c>
    </row>
    <row r="47" spans="1:11" ht="18.95" customHeight="1">
      <c r="A47" s="47" t="s">
        <v>163</v>
      </c>
      <c r="B47" s="45">
        <v>651</v>
      </c>
      <c r="C47" s="45">
        <v>1360</v>
      </c>
      <c r="D47" s="46">
        <v>665</v>
      </c>
      <c r="E47" s="46">
        <v>695</v>
      </c>
      <c r="F47" s="8"/>
      <c r="G47" s="44" t="s">
        <v>170</v>
      </c>
      <c r="H47" s="45">
        <v>452</v>
      </c>
      <c r="I47" s="45">
        <v>1080</v>
      </c>
      <c r="J47" s="46">
        <v>533</v>
      </c>
      <c r="K47" s="46">
        <v>547</v>
      </c>
    </row>
    <row r="48" spans="1:11" ht="18.95" customHeight="1">
      <c r="A48" s="47" t="s">
        <v>164</v>
      </c>
      <c r="B48" s="45">
        <v>1020</v>
      </c>
      <c r="C48" s="45">
        <v>2051</v>
      </c>
      <c r="D48" s="46">
        <v>958</v>
      </c>
      <c r="E48" s="46">
        <v>1093</v>
      </c>
      <c r="F48" s="8"/>
      <c r="G48" s="44" t="s">
        <v>172</v>
      </c>
      <c r="H48" s="45">
        <v>259</v>
      </c>
      <c r="I48" s="45">
        <v>730</v>
      </c>
      <c r="J48" s="46">
        <v>321</v>
      </c>
      <c r="K48" s="46">
        <v>409</v>
      </c>
    </row>
    <row r="49" spans="1:11" ht="18.95" customHeight="1">
      <c r="A49" s="47" t="s">
        <v>165</v>
      </c>
      <c r="B49" s="45">
        <v>719</v>
      </c>
      <c r="C49" s="45">
        <v>1523</v>
      </c>
      <c r="D49" s="46">
        <v>725</v>
      </c>
      <c r="E49" s="46">
        <v>798</v>
      </c>
      <c r="F49" s="8"/>
      <c r="G49" s="44" t="s">
        <v>339</v>
      </c>
      <c r="H49" s="45">
        <v>404</v>
      </c>
      <c r="I49" s="45">
        <v>1101</v>
      </c>
      <c r="J49" s="46">
        <v>532</v>
      </c>
      <c r="K49" s="46">
        <v>569</v>
      </c>
    </row>
    <row r="50" spans="1:11" ht="18.95" customHeight="1">
      <c r="A50" s="47" t="s">
        <v>167</v>
      </c>
      <c r="B50" s="45">
        <v>661</v>
      </c>
      <c r="C50" s="45">
        <v>1626</v>
      </c>
      <c r="D50" s="46">
        <v>777</v>
      </c>
      <c r="E50" s="46">
        <v>849</v>
      </c>
      <c r="F50" s="8"/>
      <c r="G50" s="44" t="s">
        <v>340</v>
      </c>
      <c r="H50" s="45">
        <v>44</v>
      </c>
      <c r="I50" s="45">
        <v>118</v>
      </c>
      <c r="J50" s="46">
        <v>52</v>
      </c>
      <c r="K50" s="46">
        <v>66</v>
      </c>
    </row>
    <row r="51" spans="1:11" ht="18.95" customHeight="1">
      <c r="A51" s="47" t="s">
        <v>169</v>
      </c>
      <c r="B51" s="45">
        <v>861</v>
      </c>
      <c r="C51" s="45">
        <v>2121</v>
      </c>
      <c r="D51" s="46">
        <v>1048</v>
      </c>
      <c r="E51" s="46">
        <v>1073</v>
      </c>
      <c r="F51" s="8"/>
      <c r="G51" s="44" t="s">
        <v>174</v>
      </c>
      <c r="H51" s="45">
        <v>328</v>
      </c>
      <c r="I51" s="45">
        <v>1028</v>
      </c>
      <c r="J51" s="46">
        <v>458</v>
      </c>
      <c r="K51" s="46">
        <v>570</v>
      </c>
    </row>
    <row r="52" spans="1:11" ht="18.75" customHeight="1">
      <c r="A52" s="47" t="s">
        <v>171</v>
      </c>
      <c r="B52" s="45">
        <v>891</v>
      </c>
      <c r="C52" s="45">
        <v>2130</v>
      </c>
      <c r="D52" s="46">
        <v>1041</v>
      </c>
      <c r="E52" s="46">
        <v>1089</v>
      </c>
      <c r="F52" s="8"/>
      <c r="G52" s="44" t="s">
        <v>341</v>
      </c>
      <c r="H52" s="45">
        <v>478</v>
      </c>
      <c r="I52" s="45">
        <v>1208</v>
      </c>
      <c r="J52" s="46">
        <v>604</v>
      </c>
      <c r="K52" s="46">
        <v>604</v>
      </c>
    </row>
    <row r="53" spans="1:11" ht="18.95" customHeight="1">
      <c r="A53" s="47" t="s">
        <v>173</v>
      </c>
      <c r="B53" s="45">
        <v>1049</v>
      </c>
      <c r="C53" s="45">
        <v>2441</v>
      </c>
      <c r="D53" s="46">
        <v>1147</v>
      </c>
      <c r="E53" s="46">
        <v>1294</v>
      </c>
      <c r="F53" s="8"/>
      <c r="G53" s="44" t="s">
        <v>342</v>
      </c>
      <c r="H53" s="45">
        <v>601</v>
      </c>
      <c r="I53" s="45">
        <v>1755</v>
      </c>
      <c r="J53" s="46">
        <v>852</v>
      </c>
      <c r="K53" s="46">
        <v>903</v>
      </c>
    </row>
    <row r="54" spans="1:11" ht="18.95" customHeight="1">
      <c r="A54" s="47" t="s">
        <v>175</v>
      </c>
      <c r="B54" s="45">
        <v>558</v>
      </c>
      <c r="C54" s="45">
        <v>1437</v>
      </c>
      <c r="D54" s="46">
        <v>644</v>
      </c>
      <c r="E54" s="46">
        <v>793</v>
      </c>
      <c r="F54" s="8"/>
      <c r="G54" s="44" t="s">
        <v>176</v>
      </c>
      <c r="H54" s="45">
        <v>413</v>
      </c>
      <c r="I54" s="45">
        <v>956</v>
      </c>
      <c r="J54" s="46">
        <v>500</v>
      </c>
      <c r="K54" s="46">
        <v>456</v>
      </c>
    </row>
    <row r="55" spans="1:11" ht="18.95" customHeight="1">
      <c r="A55" s="47" t="s">
        <v>81</v>
      </c>
      <c r="B55" s="45">
        <v>718</v>
      </c>
      <c r="C55" s="45">
        <v>1696</v>
      </c>
      <c r="D55" s="46">
        <v>782</v>
      </c>
      <c r="E55" s="46">
        <v>914</v>
      </c>
      <c r="F55" s="8"/>
      <c r="G55" s="44" t="s">
        <v>177</v>
      </c>
      <c r="H55" s="45">
        <v>562</v>
      </c>
      <c r="I55" s="45">
        <v>1503</v>
      </c>
      <c r="J55" s="46">
        <v>741</v>
      </c>
      <c r="K55" s="46">
        <v>762</v>
      </c>
    </row>
    <row r="56" spans="1:11" ht="18.75" customHeight="1">
      <c r="A56" s="47" t="s">
        <v>83</v>
      </c>
      <c r="B56" s="45">
        <v>937</v>
      </c>
      <c r="C56" s="45">
        <v>2307</v>
      </c>
      <c r="D56" s="46">
        <v>1063</v>
      </c>
      <c r="E56" s="46">
        <v>1244</v>
      </c>
      <c r="F56" s="8"/>
      <c r="G56" s="44" t="s">
        <v>179</v>
      </c>
      <c r="H56" s="45">
        <v>653</v>
      </c>
      <c r="I56" s="45">
        <v>1607</v>
      </c>
      <c r="J56" s="46">
        <v>803</v>
      </c>
      <c r="K56" s="46">
        <v>804</v>
      </c>
    </row>
    <row r="57" spans="1:11" ht="18.75" customHeight="1">
      <c r="A57" s="47" t="s">
        <v>85</v>
      </c>
      <c r="B57" s="117">
        <v>744</v>
      </c>
      <c r="C57" s="117">
        <v>1656</v>
      </c>
      <c r="D57" s="46">
        <v>762</v>
      </c>
      <c r="E57" s="46">
        <v>894</v>
      </c>
      <c r="F57" s="8"/>
      <c r="G57" s="44" t="s">
        <v>181</v>
      </c>
      <c r="H57" s="117">
        <v>399</v>
      </c>
      <c r="I57" s="117">
        <v>1147</v>
      </c>
      <c r="J57" s="46">
        <v>578</v>
      </c>
      <c r="K57" s="46">
        <v>569</v>
      </c>
    </row>
    <row r="58" spans="1:11" ht="33" customHeight="1">
      <c r="A58" s="146" t="s">
        <v>343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</row>
    <row r="59" spans="1:11" ht="20.100000000000001" customHeight="1">
      <c r="A59" s="135" t="s">
        <v>79</v>
      </c>
      <c r="B59" s="41"/>
      <c r="C59" s="137" t="s">
        <v>300</v>
      </c>
      <c r="D59" s="138"/>
      <c r="E59" s="139"/>
      <c r="F59" s="8"/>
      <c r="G59" s="135" t="s">
        <v>79</v>
      </c>
      <c r="H59" s="41" t="s">
        <v>78</v>
      </c>
      <c r="I59" s="137" t="s">
        <v>0</v>
      </c>
      <c r="J59" s="138"/>
      <c r="K59" s="139"/>
    </row>
    <row r="60" spans="1:11" ht="20.100000000000001" customHeight="1">
      <c r="A60" s="136"/>
      <c r="B60" s="42" t="s">
        <v>302</v>
      </c>
      <c r="C60" s="43" t="s">
        <v>297</v>
      </c>
      <c r="D60" s="43" t="s">
        <v>298</v>
      </c>
      <c r="E60" s="43" t="s">
        <v>299</v>
      </c>
      <c r="F60" s="8"/>
      <c r="G60" s="136"/>
      <c r="H60" s="42" t="s">
        <v>3</v>
      </c>
      <c r="I60" s="43" t="s">
        <v>6</v>
      </c>
      <c r="J60" s="43" t="s">
        <v>7</v>
      </c>
      <c r="K60" s="43" t="s">
        <v>8</v>
      </c>
    </row>
    <row r="61" spans="1:11" ht="18.95" customHeight="1">
      <c r="A61" s="44" t="s">
        <v>183</v>
      </c>
      <c r="B61" s="98">
        <v>2008</v>
      </c>
      <c r="C61" s="45">
        <v>4703</v>
      </c>
      <c r="D61" s="99">
        <v>2388</v>
      </c>
      <c r="E61" s="100">
        <v>2315</v>
      </c>
      <c r="F61" s="8"/>
      <c r="G61" s="44" t="s">
        <v>271</v>
      </c>
      <c r="H61" s="45">
        <v>718</v>
      </c>
      <c r="I61" s="45">
        <v>1633</v>
      </c>
      <c r="J61" s="46">
        <v>819</v>
      </c>
      <c r="K61" s="46">
        <v>814</v>
      </c>
    </row>
    <row r="62" spans="1:11" ht="18.95" customHeight="1">
      <c r="A62" s="44" t="s">
        <v>185</v>
      </c>
      <c r="B62" s="45">
        <v>749</v>
      </c>
      <c r="C62" s="45">
        <v>1613</v>
      </c>
      <c r="D62" s="46">
        <v>798</v>
      </c>
      <c r="E62" s="46">
        <v>815</v>
      </c>
      <c r="F62" s="8"/>
      <c r="G62" s="44" t="s">
        <v>178</v>
      </c>
      <c r="H62" s="45">
        <v>1202</v>
      </c>
      <c r="I62" s="45">
        <v>3024</v>
      </c>
      <c r="J62" s="46">
        <v>1483</v>
      </c>
      <c r="K62" s="46">
        <v>1541</v>
      </c>
    </row>
    <row r="63" spans="1:11" ht="18.95" customHeight="1">
      <c r="A63" s="44" t="s">
        <v>187</v>
      </c>
      <c r="B63" s="45">
        <v>187</v>
      </c>
      <c r="C63" s="45">
        <v>384</v>
      </c>
      <c r="D63" s="46">
        <v>197</v>
      </c>
      <c r="E63" s="46">
        <v>187</v>
      </c>
      <c r="F63" s="8"/>
      <c r="G63" s="44" t="s">
        <v>180</v>
      </c>
      <c r="H63" s="45">
        <v>898</v>
      </c>
      <c r="I63" s="45">
        <v>2422</v>
      </c>
      <c r="J63" s="46">
        <v>1208</v>
      </c>
      <c r="K63" s="46">
        <v>1214</v>
      </c>
    </row>
    <row r="64" spans="1:11" ht="18.95" customHeight="1">
      <c r="A64" s="44" t="s">
        <v>189</v>
      </c>
      <c r="B64" s="45">
        <v>1192</v>
      </c>
      <c r="C64" s="45">
        <v>2606</v>
      </c>
      <c r="D64" s="46">
        <v>1290</v>
      </c>
      <c r="E64" s="46">
        <v>1316</v>
      </c>
      <c r="F64" s="8"/>
      <c r="G64" s="44" t="s">
        <v>182</v>
      </c>
      <c r="H64" s="45">
        <v>956</v>
      </c>
      <c r="I64" s="45">
        <v>2614</v>
      </c>
      <c r="J64" s="46">
        <v>1289</v>
      </c>
      <c r="K64" s="46">
        <v>1325</v>
      </c>
    </row>
    <row r="65" spans="1:11" ht="18.95" customHeight="1">
      <c r="A65" s="44" t="s">
        <v>191</v>
      </c>
      <c r="B65" s="45">
        <v>1136</v>
      </c>
      <c r="C65" s="45">
        <v>2608</v>
      </c>
      <c r="D65" s="46">
        <v>1250</v>
      </c>
      <c r="E65" s="46">
        <v>1358</v>
      </c>
      <c r="F65" s="8"/>
      <c r="G65" s="44" t="s">
        <v>184</v>
      </c>
      <c r="H65" s="45">
        <v>966</v>
      </c>
      <c r="I65" s="45">
        <v>2406</v>
      </c>
      <c r="J65" s="46">
        <v>1144</v>
      </c>
      <c r="K65" s="46">
        <v>1262</v>
      </c>
    </row>
    <row r="66" spans="1:11" ht="18.95" customHeight="1">
      <c r="A66" s="44" t="s">
        <v>193</v>
      </c>
      <c r="B66" s="45">
        <v>682</v>
      </c>
      <c r="C66" s="45">
        <v>1738</v>
      </c>
      <c r="D66" s="46">
        <v>884</v>
      </c>
      <c r="E66" s="46">
        <v>854</v>
      </c>
      <c r="F66" s="8"/>
      <c r="G66" s="44" t="s">
        <v>186</v>
      </c>
      <c r="H66" s="45">
        <v>580</v>
      </c>
      <c r="I66" s="45">
        <v>1153</v>
      </c>
      <c r="J66" s="46">
        <v>578</v>
      </c>
      <c r="K66" s="46">
        <v>575</v>
      </c>
    </row>
    <row r="67" spans="1:11" ht="18.95" customHeight="1">
      <c r="A67" s="44" t="s">
        <v>344</v>
      </c>
      <c r="B67" s="45">
        <v>308</v>
      </c>
      <c r="C67" s="45">
        <v>727</v>
      </c>
      <c r="D67" s="46">
        <v>360</v>
      </c>
      <c r="E67" s="46">
        <v>367</v>
      </c>
      <c r="F67" s="8"/>
      <c r="G67" s="44" t="s">
        <v>188</v>
      </c>
      <c r="H67" s="45">
        <v>719</v>
      </c>
      <c r="I67" s="45">
        <v>1806</v>
      </c>
      <c r="J67" s="46">
        <v>881</v>
      </c>
      <c r="K67" s="46">
        <v>925</v>
      </c>
    </row>
    <row r="68" spans="1:11" ht="18.95" customHeight="1">
      <c r="A68" s="44" t="s">
        <v>345</v>
      </c>
      <c r="B68" s="45">
        <v>324</v>
      </c>
      <c r="C68" s="45">
        <v>860</v>
      </c>
      <c r="D68" s="46">
        <v>422</v>
      </c>
      <c r="E68" s="46">
        <v>438</v>
      </c>
      <c r="F68" s="8"/>
      <c r="G68" s="44" t="s">
        <v>190</v>
      </c>
      <c r="H68" s="45">
        <v>568</v>
      </c>
      <c r="I68" s="45">
        <v>1199</v>
      </c>
      <c r="J68" s="46">
        <v>676</v>
      </c>
      <c r="K68" s="46">
        <v>523</v>
      </c>
    </row>
    <row r="69" spans="1:11" ht="18.95" customHeight="1">
      <c r="A69" s="44" t="s">
        <v>16</v>
      </c>
      <c r="B69" s="45">
        <v>533</v>
      </c>
      <c r="C69" s="45">
        <v>1159</v>
      </c>
      <c r="D69" s="46">
        <v>540</v>
      </c>
      <c r="E69" s="46">
        <v>619</v>
      </c>
      <c r="F69" s="8"/>
      <c r="G69" s="44" t="s">
        <v>192</v>
      </c>
      <c r="H69" s="45">
        <v>285</v>
      </c>
      <c r="I69" s="45">
        <v>630</v>
      </c>
      <c r="J69" s="46">
        <v>315</v>
      </c>
      <c r="K69" s="46">
        <v>315</v>
      </c>
    </row>
    <row r="70" spans="1:11" ht="18.95" customHeight="1">
      <c r="A70" s="44" t="s">
        <v>196</v>
      </c>
      <c r="B70" s="45">
        <v>485</v>
      </c>
      <c r="C70" s="45">
        <v>1257</v>
      </c>
      <c r="D70" s="46">
        <v>600</v>
      </c>
      <c r="E70" s="46">
        <v>657</v>
      </c>
      <c r="F70" s="8"/>
      <c r="G70" s="44" t="s">
        <v>194</v>
      </c>
      <c r="H70" s="45">
        <v>8947</v>
      </c>
      <c r="I70" s="45">
        <v>21726</v>
      </c>
      <c r="J70" s="46">
        <v>10490</v>
      </c>
      <c r="K70" s="46">
        <v>11236</v>
      </c>
    </row>
    <row r="71" spans="1:11" ht="18.95" customHeight="1">
      <c r="A71" s="44" t="s">
        <v>198</v>
      </c>
      <c r="B71" s="45">
        <v>901</v>
      </c>
      <c r="C71" s="45">
        <v>2279</v>
      </c>
      <c r="D71" s="46">
        <v>1077</v>
      </c>
      <c r="E71" s="46">
        <v>1202</v>
      </c>
      <c r="F71" s="8"/>
      <c r="G71" s="44" t="s">
        <v>195</v>
      </c>
      <c r="H71" s="45">
        <v>4</v>
      </c>
      <c r="I71" s="45">
        <v>68</v>
      </c>
      <c r="J71" s="46">
        <v>27</v>
      </c>
      <c r="K71" s="46">
        <v>41</v>
      </c>
    </row>
    <row r="72" spans="1:11" ht="18.95" customHeight="1">
      <c r="A72" s="44" t="s">
        <v>200</v>
      </c>
      <c r="B72" s="45">
        <v>677</v>
      </c>
      <c r="C72" s="45">
        <v>1464</v>
      </c>
      <c r="D72" s="46">
        <v>713</v>
      </c>
      <c r="E72" s="46">
        <v>751</v>
      </c>
      <c r="F72" s="8"/>
      <c r="G72" s="44" t="s">
        <v>197</v>
      </c>
      <c r="H72" s="45">
        <v>958</v>
      </c>
      <c r="I72" s="45">
        <v>2958</v>
      </c>
      <c r="J72" s="46">
        <v>1436</v>
      </c>
      <c r="K72" s="46">
        <v>1522</v>
      </c>
    </row>
    <row r="73" spans="1:11" ht="18.95" customHeight="1">
      <c r="A73" s="44" t="s">
        <v>202</v>
      </c>
      <c r="B73" s="45">
        <v>798</v>
      </c>
      <c r="C73" s="45">
        <v>1933</v>
      </c>
      <c r="D73" s="46">
        <v>890</v>
      </c>
      <c r="E73" s="46">
        <v>1043</v>
      </c>
      <c r="F73" s="8"/>
      <c r="G73" s="44" t="s">
        <v>199</v>
      </c>
      <c r="H73" s="45">
        <v>6196</v>
      </c>
      <c r="I73" s="45">
        <v>13653</v>
      </c>
      <c r="J73" s="46">
        <v>6896</v>
      </c>
      <c r="K73" s="46">
        <v>6757</v>
      </c>
    </row>
    <row r="74" spans="1:11" ht="18.95" customHeight="1">
      <c r="A74" s="44" t="s">
        <v>204</v>
      </c>
      <c r="B74" s="45">
        <v>950</v>
      </c>
      <c r="C74" s="45">
        <v>2220</v>
      </c>
      <c r="D74" s="46">
        <v>1093</v>
      </c>
      <c r="E74" s="46">
        <v>1127</v>
      </c>
      <c r="F74" s="8"/>
      <c r="G74" s="44" t="s">
        <v>201</v>
      </c>
      <c r="H74" s="45">
        <v>830</v>
      </c>
      <c r="I74" s="45">
        <v>1476</v>
      </c>
      <c r="J74" s="46">
        <v>724</v>
      </c>
      <c r="K74" s="46">
        <v>752</v>
      </c>
    </row>
    <row r="75" spans="1:11" ht="18.95" customHeight="1">
      <c r="A75" s="44" t="s">
        <v>206</v>
      </c>
      <c r="B75" s="45">
        <v>1242</v>
      </c>
      <c r="C75" s="45">
        <v>2465</v>
      </c>
      <c r="D75" s="46">
        <v>1168</v>
      </c>
      <c r="E75" s="46">
        <v>1297</v>
      </c>
      <c r="F75" s="8"/>
      <c r="G75" s="44" t="s">
        <v>203</v>
      </c>
      <c r="H75" s="45">
        <v>1129</v>
      </c>
      <c r="I75" s="45">
        <v>1959</v>
      </c>
      <c r="J75" s="46">
        <v>999</v>
      </c>
      <c r="K75" s="46">
        <v>960</v>
      </c>
    </row>
    <row r="76" spans="1:11" ht="18.95" customHeight="1">
      <c r="A76" s="44" t="s">
        <v>208</v>
      </c>
      <c r="B76" s="45">
        <v>726</v>
      </c>
      <c r="C76" s="45">
        <v>1403</v>
      </c>
      <c r="D76" s="46">
        <v>669</v>
      </c>
      <c r="E76" s="46">
        <v>734</v>
      </c>
      <c r="F76" s="8"/>
      <c r="G76" s="44" t="s">
        <v>205</v>
      </c>
      <c r="H76" s="45">
        <v>730</v>
      </c>
      <c r="I76" s="45">
        <v>1631</v>
      </c>
      <c r="J76" s="46">
        <v>791</v>
      </c>
      <c r="K76" s="46">
        <v>840</v>
      </c>
    </row>
    <row r="77" spans="1:11" ht="18.95" customHeight="1">
      <c r="A77" s="44" t="s">
        <v>210</v>
      </c>
      <c r="B77" s="45">
        <v>1097</v>
      </c>
      <c r="C77" s="45">
        <v>2313</v>
      </c>
      <c r="D77" s="46">
        <v>1135</v>
      </c>
      <c r="E77" s="46">
        <v>1178</v>
      </c>
      <c r="F77" s="8"/>
      <c r="G77" s="44" t="s">
        <v>207</v>
      </c>
      <c r="H77" s="45">
        <v>397</v>
      </c>
      <c r="I77" s="45">
        <v>847</v>
      </c>
      <c r="J77" s="46">
        <v>427</v>
      </c>
      <c r="K77" s="46">
        <v>420</v>
      </c>
    </row>
    <row r="78" spans="1:11" ht="18.95" customHeight="1">
      <c r="A78" s="44" t="s">
        <v>212</v>
      </c>
      <c r="B78" s="45">
        <v>311</v>
      </c>
      <c r="C78" s="45">
        <v>736</v>
      </c>
      <c r="D78" s="46">
        <v>340</v>
      </c>
      <c r="E78" s="46">
        <v>396</v>
      </c>
      <c r="F78" s="8"/>
      <c r="G78" s="44" t="s">
        <v>209</v>
      </c>
      <c r="H78" s="45">
        <v>455</v>
      </c>
      <c r="I78" s="45">
        <v>1198</v>
      </c>
      <c r="J78" s="46">
        <v>608</v>
      </c>
      <c r="K78" s="46">
        <v>590</v>
      </c>
    </row>
    <row r="79" spans="1:11" ht="18.95" customHeight="1">
      <c r="A79" s="44" t="s">
        <v>214</v>
      </c>
      <c r="B79" s="45">
        <v>265</v>
      </c>
      <c r="C79" s="45">
        <v>622</v>
      </c>
      <c r="D79" s="46">
        <v>275</v>
      </c>
      <c r="E79" s="46">
        <v>347</v>
      </c>
      <c r="F79" s="8"/>
      <c r="G79" s="44" t="s">
        <v>211</v>
      </c>
      <c r="H79" s="45">
        <v>787</v>
      </c>
      <c r="I79" s="45">
        <v>1672</v>
      </c>
      <c r="J79" s="46">
        <v>900</v>
      </c>
      <c r="K79" s="46">
        <v>772</v>
      </c>
    </row>
    <row r="80" spans="1:11" ht="18.95" customHeight="1">
      <c r="A80" s="44" t="s">
        <v>216</v>
      </c>
      <c r="B80" s="45">
        <v>511</v>
      </c>
      <c r="C80" s="45">
        <v>1182</v>
      </c>
      <c r="D80" s="46">
        <v>517</v>
      </c>
      <c r="E80" s="46">
        <v>665</v>
      </c>
      <c r="F80" s="8"/>
      <c r="G80" s="44" t="s">
        <v>213</v>
      </c>
      <c r="H80" s="45">
        <v>1157</v>
      </c>
      <c r="I80" s="45">
        <v>2596</v>
      </c>
      <c r="J80" s="46">
        <v>1464</v>
      </c>
      <c r="K80" s="46">
        <v>1132</v>
      </c>
    </row>
    <row r="81" spans="1:11" ht="18.95" customHeight="1">
      <c r="A81" s="44" t="s">
        <v>218</v>
      </c>
      <c r="B81" s="45">
        <v>329</v>
      </c>
      <c r="C81" s="45">
        <v>718</v>
      </c>
      <c r="D81" s="46">
        <v>291</v>
      </c>
      <c r="E81" s="46">
        <v>427</v>
      </c>
      <c r="F81" s="8"/>
      <c r="G81" s="44" t="s">
        <v>215</v>
      </c>
      <c r="H81" s="45">
        <v>1228</v>
      </c>
      <c r="I81" s="45">
        <v>2536</v>
      </c>
      <c r="J81" s="46">
        <v>1300</v>
      </c>
      <c r="K81" s="46">
        <v>1236</v>
      </c>
    </row>
    <row r="82" spans="1:11" ht="18.95" customHeight="1">
      <c r="A82" s="44" t="s">
        <v>220</v>
      </c>
      <c r="B82" s="45">
        <v>293</v>
      </c>
      <c r="C82" s="45">
        <v>750</v>
      </c>
      <c r="D82" s="46">
        <v>349</v>
      </c>
      <c r="E82" s="46">
        <v>401</v>
      </c>
      <c r="F82" s="8"/>
      <c r="G82" s="44" t="s">
        <v>217</v>
      </c>
      <c r="H82" s="45">
        <v>1013</v>
      </c>
      <c r="I82" s="45">
        <v>2665</v>
      </c>
      <c r="J82" s="46">
        <v>1340</v>
      </c>
      <c r="K82" s="46">
        <v>1325</v>
      </c>
    </row>
    <row r="83" spans="1:11" ht="18.95" customHeight="1">
      <c r="A83" s="47" t="s">
        <v>222</v>
      </c>
      <c r="B83" s="45">
        <v>119</v>
      </c>
      <c r="C83" s="45">
        <v>272</v>
      </c>
      <c r="D83" s="46">
        <v>119</v>
      </c>
      <c r="E83" s="46">
        <v>153</v>
      </c>
      <c r="F83" s="8"/>
      <c r="G83" s="44" t="s">
        <v>219</v>
      </c>
      <c r="H83" s="45">
        <v>1013</v>
      </c>
      <c r="I83" s="45">
        <v>2437</v>
      </c>
      <c r="J83" s="46">
        <v>1277</v>
      </c>
      <c r="K83" s="46">
        <v>1160</v>
      </c>
    </row>
    <row r="84" spans="1:11" ht="18.95" customHeight="1">
      <c r="A84" s="47" t="s">
        <v>224</v>
      </c>
      <c r="B84" s="45">
        <v>98</v>
      </c>
      <c r="C84" s="45">
        <v>235</v>
      </c>
      <c r="D84" s="46">
        <v>118</v>
      </c>
      <c r="E84" s="46">
        <v>117</v>
      </c>
      <c r="F84" s="8"/>
      <c r="G84" s="44" t="s">
        <v>221</v>
      </c>
      <c r="H84" s="45">
        <v>776</v>
      </c>
      <c r="I84" s="45">
        <v>1845</v>
      </c>
      <c r="J84" s="46">
        <v>982</v>
      </c>
      <c r="K84" s="46">
        <v>863</v>
      </c>
    </row>
    <row r="85" spans="1:11" ht="18.95" customHeight="1">
      <c r="A85" s="47" t="s">
        <v>226</v>
      </c>
      <c r="B85" s="45">
        <v>48</v>
      </c>
      <c r="C85" s="45">
        <v>110</v>
      </c>
      <c r="D85" s="46">
        <v>54</v>
      </c>
      <c r="E85" s="46">
        <v>56</v>
      </c>
      <c r="F85" s="8"/>
      <c r="G85" s="44" t="s">
        <v>276</v>
      </c>
      <c r="H85" s="45">
        <v>948</v>
      </c>
      <c r="I85" s="45">
        <v>2427</v>
      </c>
      <c r="J85" s="46">
        <v>1252</v>
      </c>
      <c r="K85" s="46">
        <v>1175</v>
      </c>
    </row>
    <row r="86" spans="1:11" ht="18.95" customHeight="1">
      <c r="A86" s="47" t="s">
        <v>275</v>
      </c>
      <c r="B86" s="45">
        <v>767</v>
      </c>
      <c r="C86" s="45">
        <v>1473</v>
      </c>
      <c r="D86" s="46">
        <v>755</v>
      </c>
      <c r="E86" s="46">
        <v>718</v>
      </c>
      <c r="F86" s="8"/>
      <c r="G86" s="44" t="s">
        <v>223</v>
      </c>
      <c r="H86" s="45">
        <v>1498</v>
      </c>
      <c r="I86" s="45">
        <v>3526</v>
      </c>
      <c r="J86" s="46">
        <v>1778</v>
      </c>
      <c r="K86" s="46">
        <v>1748</v>
      </c>
    </row>
    <row r="87" spans="1:11" ht="18.95" customHeight="1">
      <c r="A87" s="47" t="s">
        <v>277</v>
      </c>
      <c r="B87" s="45">
        <v>784</v>
      </c>
      <c r="C87" s="45">
        <v>1439</v>
      </c>
      <c r="D87" s="46">
        <v>691</v>
      </c>
      <c r="E87" s="46">
        <v>748</v>
      </c>
      <c r="F87" s="8"/>
      <c r="G87" s="44" t="s">
        <v>225</v>
      </c>
      <c r="H87" s="45">
        <v>1198</v>
      </c>
      <c r="I87" s="45">
        <v>2576</v>
      </c>
      <c r="J87" s="46">
        <v>1414</v>
      </c>
      <c r="K87" s="46">
        <v>1162</v>
      </c>
    </row>
    <row r="88" spans="1:11" ht="18.95" customHeight="1">
      <c r="A88" s="47" t="s">
        <v>278</v>
      </c>
      <c r="B88" s="45">
        <v>907</v>
      </c>
      <c r="C88" s="45">
        <v>2166</v>
      </c>
      <c r="D88" s="46">
        <v>1060</v>
      </c>
      <c r="E88" s="46">
        <v>1106</v>
      </c>
      <c r="F88" s="8"/>
      <c r="G88" s="44" t="s">
        <v>227</v>
      </c>
      <c r="H88" s="45">
        <v>1338</v>
      </c>
      <c r="I88" s="45">
        <v>2931</v>
      </c>
      <c r="J88" s="46">
        <v>1556</v>
      </c>
      <c r="K88" s="46">
        <v>1375</v>
      </c>
    </row>
    <row r="89" spans="1:11" ht="18.95" customHeight="1">
      <c r="A89" s="47" t="s">
        <v>279</v>
      </c>
      <c r="B89" s="45">
        <v>652</v>
      </c>
      <c r="C89" s="45">
        <v>1512</v>
      </c>
      <c r="D89" s="46">
        <v>775</v>
      </c>
      <c r="E89" s="46">
        <v>737</v>
      </c>
      <c r="F89" s="8"/>
      <c r="G89" s="44" t="s">
        <v>228</v>
      </c>
      <c r="H89" s="45">
        <v>929</v>
      </c>
      <c r="I89" s="45">
        <v>2400</v>
      </c>
      <c r="J89" s="46">
        <v>1224</v>
      </c>
      <c r="K89" s="46">
        <v>1176</v>
      </c>
    </row>
    <row r="90" spans="1:11" ht="18.95" customHeight="1">
      <c r="A90" s="47" t="s">
        <v>280</v>
      </c>
      <c r="B90" s="45">
        <v>716</v>
      </c>
      <c r="C90" s="45">
        <v>1661</v>
      </c>
      <c r="D90" s="46">
        <v>819</v>
      </c>
      <c r="E90" s="46">
        <v>842</v>
      </c>
      <c r="F90" s="8"/>
      <c r="G90" s="44" t="s">
        <v>230</v>
      </c>
      <c r="H90" s="45">
        <v>0</v>
      </c>
      <c r="I90" s="45">
        <v>0</v>
      </c>
      <c r="J90" s="46">
        <v>0</v>
      </c>
      <c r="K90" s="46">
        <v>0</v>
      </c>
    </row>
    <row r="91" spans="1:11" ht="18.95" customHeight="1">
      <c r="A91" s="47" t="s">
        <v>281</v>
      </c>
      <c r="B91" s="45">
        <v>1131</v>
      </c>
      <c r="C91" s="45">
        <v>2789</v>
      </c>
      <c r="D91" s="46">
        <v>1339</v>
      </c>
      <c r="E91" s="46">
        <v>1450</v>
      </c>
      <c r="F91" s="8"/>
      <c r="G91" s="44" t="s">
        <v>232</v>
      </c>
      <c r="H91" s="45">
        <v>297</v>
      </c>
      <c r="I91" s="45">
        <v>915</v>
      </c>
      <c r="J91" s="46">
        <v>458</v>
      </c>
      <c r="K91" s="46">
        <v>457</v>
      </c>
    </row>
    <row r="92" spans="1:11" ht="18.95" customHeight="1">
      <c r="A92" s="47" t="s">
        <v>229</v>
      </c>
      <c r="B92" s="45">
        <v>699</v>
      </c>
      <c r="C92" s="45">
        <v>1432</v>
      </c>
      <c r="D92" s="46">
        <v>690</v>
      </c>
      <c r="E92" s="46">
        <v>742</v>
      </c>
      <c r="F92" s="8"/>
      <c r="G92" s="44" t="s">
        <v>234</v>
      </c>
      <c r="H92" s="45">
        <v>607</v>
      </c>
      <c r="I92" s="45">
        <v>1599</v>
      </c>
      <c r="J92" s="46">
        <v>822</v>
      </c>
      <c r="K92" s="46">
        <v>777</v>
      </c>
    </row>
    <row r="93" spans="1:11" ht="18.95" customHeight="1">
      <c r="A93" s="47" t="s">
        <v>231</v>
      </c>
      <c r="B93" s="45">
        <v>1172</v>
      </c>
      <c r="C93" s="45">
        <v>2591</v>
      </c>
      <c r="D93" s="46">
        <v>1312</v>
      </c>
      <c r="E93" s="46">
        <v>1279</v>
      </c>
      <c r="F93" s="8"/>
      <c r="G93" s="44" t="s">
        <v>236</v>
      </c>
      <c r="H93" s="45">
        <v>694</v>
      </c>
      <c r="I93" s="45">
        <v>1626</v>
      </c>
      <c r="J93" s="46">
        <v>837</v>
      </c>
      <c r="K93" s="46">
        <v>789</v>
      </c>
    </row>
    <row r="94" spans="1:11" ht="18.95" customHeight="1">
      <c r="A94" s="47" t="s">
        <v>233</v>
      </c>
      <c r="B94" s="45">
        <v>772</v>
      </c>
      <c r="C94" s="45">
        <v>1654</v>
      </c>
      <c r="D94" s="46">
        <v>841</v>
      </c>
      <c r="E94" s="46">
        <v>813</v>
      </c>
      <c r="F94" s="8"/>
      <c r="G94" s="44" t="s">
        <v>238</v>
      </c>
      <c r="H94" s="45">
        <v>2294</v>
      </c>
      <c r="I94" s="45">
        <v>4138</v>
      </c>
      <c r="J94" s="46">
        <v>1994</v>
      </c>
      <c r="K94" s="46">
        <v>2144</v>
      </c>
    </row>
    <row r="95" spans="1:11" ht="18.95" customHeight="1">
      <c r="A95" s="47" t="s">
        <v>235</v>
      </c>
      <c r="B95" s="45">
        <v>861</v>
      </c>
      <c r="C95" s="45">
        <v>1885</v>
      </c>
      <c r="D95" s="46">
        <v>956</v>
      </c>
      <c r="E95" s="46">
        <v>929</v>
      </c>
      <c r="F95" s="8"/>
      <c r="G95" s="44" t="s">
        <v>240</v>
      </c>
      <c r="H95" s="45">
        <v>2575</v>
      </c>
      <c r="I95" s="45">
        <v>4325</v>
      </c>
      <c r="J95" s="46">
        <v>2106</v>
      </c>
      <c r="K95" s="46">
        <v>2219</v>
      </c>
    </row>
    <row r="96" spans="1:11" ht="18.95" customHeight="1">
      <c r="A96" s="47" t="s">
        <v>237</v>
      </c>
      <c r="B96" s="45">
        <v>1029</v>
      </c>
      <c r="C96" s="45">
        <v>2358</v>
      </c>
      <c r="D96" s="46">
        <v>1169</v>
      </c>
      <c r="E96" s="46">
        <v>1189</v>
      </c>
      <c r="F96" s="8"/>
      <c r="G96" s="44" t="s">
        <v>242</v>
      </c>
      <c r="H96" s="45">
        <v>1310</v>
      </c>
      <c r="I96" s="45">
        <v>2509</v>
      </c>
      <c r="J96" s="46">
        <v>1262</v>
      </c>
      <c r="K96" s="46">
        <v>1247</v>
      </c>
    </row>
    <row r="97" spans="1:17" ht="18.95" customHeight="1">
      <c r="A97" s="47" t="s">
        <v>239</v>
      </c>
      <c r="B97" s="45">
        <v>789</v>
      </c>
      <c r="C97" s="45">
        <v>2395</v>
      </c>
      <c r="D97" s="46">
        <v>1172</v>
      </c>
      <c r="E97" s="46">
        <v>1223</v>
      </c>
      <c r="F97" s="8"/>
      <c r="G97" s="44" t="s">
        <v>244</v>
      </c>
      <c r="H97" s="45">
        <v>2440</v>
      </c>
      <c r="I97" s="45">
        <v>5357</v>
      </c>
      <c r="J97" s="46">
        <v>2642</v>
      </c>
      <c r="K97" s="46">
        <v>2715</v>
      </c>
    </row>
    <row r="98" spans="1:17" ht="18.95" customHeight="1">
      <c r="A98" s="47" t="s">
        <v>241</v>
      </c>
      <c r="B98" s="45">
        <v>930</v>
      </c>
      <c r="C98" s="45">
        <v>2496</v>
      </c>
      <c r="D98" s="46">
        <v>1248</v>
      </c>
      <c r="E98" s="46">
        <v>1248</v>
      </c>
      <c r="F98" s="8"/>
      <c r="G98" s="44" t="s">
        <v>246</v>
      </c>
      <c r="H98" s="45">
        <v>1532</v>
      </c>
      <c r="I98" s="45">
        <v>3280</v>
      </c>
      <c r="J98" s="46">
        <v>1559</v>
      </c>
      <c r="K98" s="46">
        <v>1721</v>
      </c>
    </row>
    <row r="99" spans="1:17" ht="18.95" customHeight="1">
      <c r="A99" s="47" t="s">
        <v>243</v>
      </c>
      <c r="B99" s="45">
        <v>1031</v>
      </c>
      <c r="C99" s="45">
        <v>2570</v>
      </c>
      <c r="D99" s="46">
        <v>1269</v>
      </c>
      <c r="E99" s="46">
        <v>1301</v>
      </c>
      <c r="F99" s="8"/>
      <c r="G99" s="44" t="s">
        <v>248</v>
      </c>
      <c r="H99" s="45">
        <v>1466</v>
      </c>
      <c r="I99" s="45">
        <v>3122</v>
      </c>
      <c r="J99" s="46">
        <v>1591</v>
      </c>
      <c r="K99" s="46">
        <v>1531</v>
      </c>
    </row>
    <row r="100" spans="1:17" ht="18.95" customHeight="1">
      <c r="A100" s="47" t="s">
        <v>245</v>
      </c>
      <c r="B100" s="45">
        <v>924</v>
      </c>
      <c r="C100" s="45">
        <v>2321</v>
      </c>
      <c r="D100" s="46">
        <v>1145</v>
      </c>
      <c r="E100" s="46">
        <v>1176</v>
      </c>
      <c r="F100" s="8"/>
      <c r="G100" s="44" t="s">
        <v>250</v>
      </c>
      <c r="H100" s="45">
        <v>1565</v>
      </c>
      <c r="I100" s="45">
        <v>3132</v>
      </c>
      <c r="J100" s="46">
        <v>1632</v>
      </c>
      <c r="K100" s="46">
        <v>1500</v>
      </c>
    </row>
    <row r="101" spans="1:17" ht="18.95" customHeight="1">
      <c r="A101" s="47" t="s">
        <v>247</v>
      </c>
      <c r="B101" s="45">
        <v>747</v>
      </c>
      <c r="C101" s="45">
        <v>2091</v>
      </c>
      <c r="D101" s="46">
        <v>1026</v>
      </c>
      <c r="E101" s="46">
        <v>1065</v>
      </c>
      <c r="F101" s="8"/>
      <c r="G101" s="44" t="s">
        <v>27</v>
      </c>
      <c r="H101" s="45">
        <v>5409</v>
      </c>
      <c r="I101" s="45">
        <v>12739</v>
      </c>
      <c r="J101" s="46">
        <v>6359</v>
      </c>
      <c r="K101" s="46">
        <v>6380</v>
      </c>
    </row>
    <row r="102" spans="1:17" ht="18.95" customHeight="1">
      <c r="A102" s="47" t="s">
        <v>249</v>
      </c>
      <c r="B102" s="45">
        <v>710</v>
      </c>
      <c r="C102" s="45">
        <v>1889</v>
      </c>
      <c r="D102" s="46">
        <v>905</v>
      </c>
      <c r="E102" s="46">
        <v>984</v>
      </c>
      <c r="F102" s="8"/>
      <c r="G102" s="44" t="s">
        <v>253</v>
      </c>
      <c r="H102" s="45">
        <v>5512</v>
      </c>
      <c r="I102" s="45">
        <v>12456</v>
      </c>
      <c r="J102" s="46">
        <v>6367</v>
      </c>
      <c r="K102" s="46">
        <v>6089</v>
      </c>
    </row>
    <row r="103" spans="1:17" ht="18.95" customHeight="1">
      <c r="A103" s="47" t="s">
        <v>251</v>
      </c>
      <c r="B103" s="45">
        <v>405</v>
      </c>
      <c r="C103" s="45">
        <v>1074</v>
      </c>
      <c r="D103" s="46">
        <v>529</v>
      </c>
      <c r="E103" s="46">
        <v>545</v>
      </c>
      <c r="F103" s="8"/>
      <c r="G103" s="44" t="s">
        <v>255</v>
      </c>
      <c r="H103" s="45">
        <v>3690</v>
      </c>
      <c r="I103" s="45">
        <v>8232</v>
      </c>
      <c r="J103" s="46">
        <v>4160</v>
      </c>
      <c r="K103" s="46">
        <v>4072</v>
      </c>
    </row>
    <row r="104" spans="1:17" ht="18.95" customHeight="1">
      <c r="A104" s="47" t="s">
        <v>252</v>
      </c>
      <c r="B104" s="45">
        <v>888</v>
      </c>
      <c r="C104" s="45">
        <v>2239</v>
      </c>
      <c r="D104" s="46">
        <v>1078</v>
      </c>
      <c r="E104" s="46">
        <v>1161</v>
      </c>
      <c r="F104" s="8"/>
      <c r="G104" s="44" t="s">
        <v>257</v>
      </c>
      <c r="H104" s="45">
        <v>205</v>
      </c>
      <c r="I104" s="45">
        <v>457</v>
      </c>
      <c r="J104" s="46">
        <v>234</v>
      </c>
      <c r="K104" s="46">
        <v>223</v>
      </c>
    </row>
    <row r="105" spans="1:17" ht="18.95" customHeight="1">
      <c r="A105" s="47" t="s">
        <v>254</v>
      </c>
      <c r="B105" s="45">
        <v>2238</v>
      </c>
      <c r="C105" s="45">
        <v>4176</v>
      </c>
      <c r="D105" s="46">
        <v>1969</v>
      </c>
      <c r="E105" s="46">
        <v>2207</v>
      </c>
      <c r="F105" s="8"/>
      <c r="G105" s="44" t="s">
        <v>259</v>
      </c>
      <c r="H105" s="45">
        <v>1447</v>
      </c>
      <c r="I105" s="45">
        <v>3691</v>
      </c>
      <c r="J105" s="46">
        <v>1852</v>
      </c>
      <c r="K105" s="46">
        <v>1839</v>
      </c>
      <c r="M105" s="6" t="s">
        <v>47</v>
      </c>
    </row>
    <row r="106" spans="1:17" ht="18.95" customHeight="1">
      <c r="A106" s="47" t="s">
        <v>256</v>
      </c>
      <c r="B106" s="45">
        <v>608</v>
      </c>
      <c r="C106" s="45">
        <v>1680</v>
      </c>
      <c r="D106" s="46">
        <v>821</v>
      </c>
      <c r="E106" s="46">
        <v>859</v>
      </c>
      <c r="F106" s="8"/>
      <c r="G106" s="44" t="s">
        <v>261</v>
      </c>
      <c r="H106" s="45">
        <v>1267</v>
      </c>
      <c r="I106" s="45">
        <v>3173</v>
      </c>
      <c r="J106" s="46">
        <v>1667</v>
      </c>
      <c r="K106" s="46">
        <v>1506</v>
      </c>
    </row>
    <row r="107" spans="1:17" ht="18.95" customHeight="1">
      <c r="A107" s="47" t="s">
        <v>258</v>
      </c>
      <c r="B107" s="45">
        <v>535</v>
      </c>
      <c r="C107" s="45">
        <v>1305</v>
      </c>
      <c r="D107" s="46">
        <v>615</v>
      </c>
      <c r="E107" s="46">
        <v>690</v>
      </c>
      <c r="F107" s="8"/>
      <c r="G107" s="44" t="s">
        <v>263</v>
      </c>
      <c r="H107" s="45">
        <v>2120</v>
      </c>
      <c r="I107" s="45">
        <v>4244</v>
      </c>
      <c r="J107" s="46">
        <v>2350</v>
      </c>
      <c r="K107" s="46">
        <v>1894</v>
      </c>
    </row>
    <row r="108" spans="1:17" ht="18.95" customHeight="1">
      <c r="A108" s="47" t="s">
        <v>260</v>
      </c>
      <c r="B108" s="45">
        <v>1013</v>
      </c>
      <c r="C108" s="45">
        <v>2018</v>
      </c>
      <c r="D108" s="46">
        <v>956</v>
      </c>
      <c r="E108" s="46">
        <v>1062</v>
      </c>
      <c r="F108" s="8"/>
      <c r="G108" s="44" t="s">
        <v>265</v>
      </c>
      <c r="H108" s="45">
        <v>1205</v>
      </c>
      <c r="I108" s="45">
        <v>2836</v>
      </c>
      <c r="J108" s="46">
        <v>1382</v>
      </c>
      <c r="K108" s="46">
        <v>1454</v>
      </c>
    </row>
    <row r="109" spans="1:17" ht="18.95" customHeight="1">
      <c r="A109" s="47" t="s">
        <v>262</v>
      </c>
      <c r="B109" s="46">
        <v>1388</v>
      </c>
      <c r="C109" s="45">
        <v>2888</v>
      </c>
      <c r="D109" s="46">
        <v>1370</v>
      </c>
      <c r="E109" s="46">
        <v>1518</v>
      </c>
      <c r="F109" s="8"/>
      <c r="G109" s="44" t="s">
        <v>267</v>
      </c>
      <c r="H109" s="45">
        <v>496</v>
      </c>
      <c r="I109" s="45">
        <v>1549</v>
      </c>
      <c r="J109" s="46">
        <v>751</v>
      </c>
      <c r="K109" s="46">
        <v>798</v>
      </c>
    </row>
    <row r="110" spans="1:17" ht="18.95" customHeight="1">
      <c r="A110" s="44" t="s">
        <v>264</v>
      </c>
      <c r="B110" s="45">
        <v>1149</v>
      </c>
      <c r="C110" s="45">
        <v>2576</v>
      </c>
      <c r="D110" s="46">
        <v>1255</v>
      </c>
      <c r="E110" s="46">
        <v>1321</v>
      </c>
      <c r="F110" s="8"/>
      <c r="G110" s="44" t="s">
        <v>269</v>
      </c>
      <c r="H110" s="48">
        <v>889</v>
      </c>
      <c r="I110" s="117">
        <v>2328</v>
      </c>
      <c r="J110" s="46">
        <v>1163</v>
      </c>
      <c r="K110" s="46">
        <v>1165</v>
      </c>
    </row>
    <row r="111" spans="1:17" ht="18.95" customHeight="1">
      <c r="A111" s="44" t="s">
        <v>266</v>
      </c>
      <c r="B111" s="45">
        <v>1010</v>
      </c>
      <c r="C111" s="45">
        <v>2460</v>
      </c>
      <c r="D111" s="46">
        <v>1196</v>
      </c>
      <c r="E111" s="46">
        <v>1264</v>
      </c>
      <c r="F111" s="8"/>
      <c r="G111" s="44" t="s">
        <v>26</v>
      </c>
      <c r="H111" s="51">
        <v>6317</v>
      </c>
      <c r="I111" s="117">
        <v>15779</v>
      </c>
      <c r="J111" s="46">
        <v>7786</v>
      </c>
      <c r="K111" s="46">
        <v>7993</v>
      </c>
    </row>
    <row r="112" spans="1:17" ht="18.95" customHeight="1">
      <c r="A112" s="44" t="s">
        <v>268</v>
      </c>
      <c r="B112" s="45">
        <v>0</v>
      </c>
      <c r="C112" s="45">
        <v>0</v>
      </c>
      <c r="D112" s="46">
        <v>0</v>
      </c>
      <c r="E112" s="46">
        <v>0</v>
      </c>
      <c r="F112" s="8"/>
      <c r="G112" s="44"/>
      <c r="H112" s="48"/>
      <c r="I112" s="48"/>
      <c r="J112" s="49"/>
      <c r="K112" s="49"/>
      <c r="N112" s="10"/>
      <c r="O112" s="11"/>
      <c r="P112" s="11"/>
      <c r="Q112" s="11"/>
    </row>
    <row r="113" spans="1:17" ht="18.95" customHeight="1">
      <c r="A113" s="44" t="s">
        <v>270</v>
      </c>
      <c r="B113" s="117">
        <v>784</v>
      </c>
      <c r="C113" s="117">
        <v>1892</v>
      </c>
      <c r="D113" s="46">
        <v>924</v>
      </c>
      <c r="E113" s="46">
        <v>968</v>
      </c>
      <c r="F113" s="8"/>
      <c r="G113" s="50" t="s">
        <v>282</v>
      </c>
      <c r="H113" s="51">
        <f>SUM(B5:B57)+SUM(B61:B113)+SUM(H5:H57)+SUM(H61:H112)</f>
        <v>190486</v>
      </c>
      <c r="I113" s="51">
        <f t="shared" ref="I113:K113" si="0">SUM(C5:C57)+SUM(C61:C113)+SUM(I5:I57)+SUM(I61:I112)</f>
        <v>434110</v>
      </c>
      <c r="J113" s="51">
        <f t="shared" si="0"/>
        <v>214567</v>
      </c>
      <c r="K113" s="51">
        <f t="shared" si="0"/>
        <v>219543</v>
      </c>
      <c r="N113" s="10"/>
      <c r="O113" s="11"/>
      <c r="P113" s="11"/>
      <c r="Q113" s="11"/>
    </row>
    <row r="114" spans="1:17" ht="18.75" customHeight="1">
      <c r="A114" s="39" t="s">
        <v>296</v>
      </c>
      <c r="B114" s="39"/>
      <c r="C114" s="9"/>
      <c r="D114" s="39"/>
      <c r="E114" s="39"/>
      <c r="F114" s="39"/>
      <c r="G114" s="39"/>
      <c r="H114" s="39"/>
      <c r="K114" s="52"/>
    </row>
    <row r="115" spans="1:17" ht="18.75" customHeight="1">
      <c r="B115" s="12"/>
      <c r="C115" s="12"/>
      <c r="D115" s="12"/>
      <c r="E115" s="12"/>
    </row>
    <row r="116" spans="1:17">
      <c r="A116" s="12"/>
      <c r="B116" s="12"/>
      <c r="C116" s="12"/>
      <c r="D116" s="12"/>
      <c r="E116" s="12"/>
    </row>
    <row r="117" spans="1:17">
      <c r="A117" s="12"/>
      <c r="B117" s="12"/>
      <c r="C117" s="12"/>
      <c r="D117" s="12"/>
      <c r="E117" s="12"/>
    </row>
    <row r="118" spans="1:17">
      <c r="A118" s="12"/>
      <c r="B118" s="12"/>
      <c r="C118" s="12"/>
      <c r="D118" s="12"/>
      <c r="E118" s="12"/>
    </row>
    <row r="119" spans="1:17">
      <c r="A119" s="12"/>
      <c r="B119" s="12"/>
      <c r="C119" s="12"/>
      <c r="D119" s="12"/>
      <c r="E119" s="12"/>
    </row>
    <row r="120" spans="1:17">
      <c r="A120" s="12"/>
      <c r="B120" s="12"/>
      <c r="C120" s="12"/>
      <c r="D120" s="12"/>
      <c r="E120" s="12"/>
    </row>
    <row r="121" spans="1:17">
      <c r="A121" s="12"/>
      <c r="B121" s="12"/>
      <c r="C121" s="12"/>
      <c r="D121" s="12"/>
      <c r="E121" s="12"/>
    </row>
    <row r="122" spans="1:17">
      <c r="A122" s="12"/>
      <c r="B122" s="12"/>
      <c r="C122" s="12"/>
      <c r="D122" s="12"/>
      <c r="E122" s="12"/>
    </row>
    <row r="123" spans="1:17">
      <c r="A123" s="12"/>
      <c r="B123" s="12"/>
      <c r="C123" s="12"/>
      <c r="D123" s="12"/>
      <c r="E123" s="12"/>
    </row>
    <row r="124" spans="1:17">
      <c r="A124" s="12"/>
      <c r="B124" s="12"/>
      <c r="C124" s="12"/>
      <c r="D124" s="12"/>
      <c r="E124" s="12"/>
    </row>
    <row r="125" spans="1:17">
      <c r="A125" s="12"/>
      <c r="B125" s="12"/>
      <c r="C125" s="12"/>
      <c r="D125" s="12"/>
      <c r="E125" s="12"/>
    </row>
    <row r="126" spans="1:17">
      <c r="A126" s="12"/>
      <c r="B126" s="12"/>
      <c r="C126" s="12"/>
      <c r="D126" s="12"/>
      <c r="E126" s="12"/>
    </row>
    <row r="127" spans="1:17">
      <c r="A127" s="12"/>
      <c r="B127" s="12"/>
      <c r="C127" s="12"/>
      <c r="D127" s="12"/>
      <c r="E127" s="12"/>
    </row>
    <row r="128" spans="1:17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  <c r="H150" s="12"/>
      <c r="I150" s="12"/>
      <c r="J150" s="12"/>
      <c r="K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3" spans="1:11">
      <c r="A153" s="12"/>
      <c r="B153" s="12"/>
      <c r="C153" s="12"/>
      <c r="D153" s="12"/>
      <c r="E153" s="12"/>
    </row>
    <row r="154" spans="1:11">
      <c r="A154" s="12"/>
      <c r="B154" s="12"/>
      <c r="C154" s="12"/>
      <c r="D154" s="12"/>
      <c r="E154" s="12"/>
    </row>
    <row r="156" spans="1:11">
      <c r="H156" s="12"/>
      <c r="I156" s="12"/>
      <c r="J156" s="12"/>
      <c r="K156" s="12"/>
    </row>
    <row r="161" spans="7:11" s="12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2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25" t="s">
        <v>283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s="3" customFormat="1" ht="24" customHeight="1">
      <c r="A2" s="149" t="s">
        <v>351</v>
      </c>
      <c r="B2" s="150"/>
      <c r="C2" s="27"/>
      <c r="G2" s="53"/>
      <c r="H2" s="27"/>
      <c r="I2" s="27"/>
      <c r="J2" s="27"/>
      <c r="K2" s="53"/>
    </row>
    <row r="3" spans="1:11" s="3" customFormat="1" ht="20.100000000000001" customHeight="1">
      <c r="A3" s="151" t="s">
        <v>15</v>
      </c>
      <c r="B3" s="151" t="s">
        <v>3</v>
      </c>
      <c r="C3" s="154" t="s">
        <v>0</v>
      </c>
      <c r="D3" s="155"/>
      <c r="E3" s="156"/>
      <c r="F3" s="154" t="s">
        <v>14</v>
      </c>
      <c r="G3" s="155"/>
      <c r="H3" s="155"/>
      <c r="I3" s="156"/>
      <c r="J3" s="54" t="s">
        <v>1</v>
      </c>
      <c r="K3" s="54" t="s">
        <v>0</v>
      </c>
    </row>
    <row r="4" spans="1:11" s="3" customFormat="1" ht="20.100000000000001" customHeight="1">
      <c r="A4" s="152"/>
      <c r="B4" s="152"/>
      <c r="C4" s="157"/>
      <c r="D4" s="158"/>
      <c r="E4" s="159"/>
      <c r="F4" s="157"/>
      <c r="G4" s="158"/>
      <c r="H4" s="158"/>
      <c r="I4" s="159"/>
      <c r="J4" s="55" t="s">
        <v>4</v>
      </c>
      <c r="K4" s="55" t="s">
        <v>5</v>
      </c>
    </row>
    <row r="5" spans="1:11" s="3" customFormat="1" ht="20.100000000000001" customHeight="1">
      <c r="A5" s="153"/>
      <c r="B5" s="153"/>
      <c r="C5" s="56" t="s">
        <v>6</v>
      </c>
      <c r="D5" s="56" t="s">
        <v>7</v>
      </c>
      <c r="E5" s="56" t="s">
        <v>8</v>
      </c>
      <c r="F5" s="56" t="s">
        <v>3</v>
      </c>
      <c r="G5" s="57" t="s">
        <v>6</v>
      </c>
      <c r="H5" s="56" t="s">
        <v>7</v>
      </c>
      <c r="I5" s="56" t="s">
        <v>8</v>
      </c>
      <c r="J5" s="58" t="s">
        <v>12</v>
      </c>
      <c r="K5" s="58" t="s">
        <v>13</v>
      </c>
    </row>
    <row r="6" spans="1:11" s="3" customFormat="1" ht="20.100000000000001" customHeight="1">
      <c r="A6" s="56" t="s">
        <v>16</v>
      </c>
      <c r="B6" s="29">
        <v>8850</v>
      </c>
      <c r="C6" s="29">
        <f>SUM(D6,E6)</f>
        <v>19959</v>
      </c>
      <c r="D6" s="30">
        <v>9408</v>
      </c>
      <c r="E6" s="30">
        <v>10551</v>
      </c>
      <c r="F6" s="59">
        <v>-2</v>
      </c>
      <c r="G6" s="60">
        <f>SUM(H6,I6)</f>
        <v>-8</v>
      </c>
      <c r="H6" s="60">
        <v>-5</v>
      </c>
      <c r="I6" s="60">
        <v>-3</v>
      </c>
      <c r="J6" s="36">
        <f>C6/B6</f>
        <v>2.2552542372881357</v>
      </c>
      <c r="K6" s="29">
        <f>C6/3.055</f>
        <v>6533.2242225859245</v>
      </c>
    </row>
    <row r="7" spans="1:11" s="3" customFormat="1" ht="20.100000000000001" customHeight="1">
      <c r="A7" s="56" t="s">
        <v>17</v>
      </c>
      <c r="B7" s="29">
        <v>25205</v>
      </c>
      <c r="C7" s="29">
        <f t="shared" ref="C7:C18" si="0">SUM(D7,E7)</f>
        <v>57138</v>
      </c>
      <c r="D7" s="30">
        <v>27227</v>
      </c>
      <c r="E7" s="30">
        <v>29911</v>
      </c>
      <c r="F7" s="59">
        <v>19</v>
      </c>
      <c r="G7" s="60">
        <f t="shared" ref="G7:G18" si="1">SUM(H7,I7)</f>
        <v>-2</v>
      </c>
      <c r="H7" s="60">
        <v>10</v>
      </c>
      <c r="I7" s="60">
        <v>-12</v>
      </c>
      <c r="J7" s="36">
        <f t="shared" ref="J7:J19" si="2">C7/B7</f>
        <v>2.2669311644514978</v>
      </c>
      <c r="K7" s="29">
        <f>C7/5.61</f>
        <v>10185.026737967914</v>
      </c>
    </row>
    <row r="8" spans="1:11" s="3" customFormat="1" ht="20.100000000000001" customHeight="1">
      <c r="A8" s="56" t="s">
        <v>18</v>
      </c>
      <c r="B8" s="29">
        <v>18760</v>
      </c>
      <c r="C8" s="29">
        <f t="shared" si="0"/>
        <v>43891</v>
      </c>
      <c r="D8" s="30">
        <v>21569</v>
      </c>
      <c r="E8" s="30">
        <v>22322</v>
      </c>
      <c r="F8" s="59">
        <v>19</v>
      </c>
      <c r="G8" s="60">
        <f t="shared" si="1"/>
        <v>-10</v>
      </c>
      <c r="H8" s="60">
        <v>-21</v>
      </c>
      <c r="I8" s="60">
        <v>11</v>
      </c>
      <c r="J8" s="36">
        <f t="shared" si="2"/>
        <v>2.3396055437100212</v>
      </c>
      <c r="K8" s="29">
        <f>C8/4.377</f>
        <v>10027.644505368975</v>
      </c>
    </row>
    <row r="9" spans="1:11" s="3" customFormat="1" ht="20.100000000000001" customHeight="1">
      <c r="A9" s="56" t="s">
        <v>19</v>
      </c>
      <c r="B9" s="29">
        <v>12697</v>
      </c>
      <c r="C9" s="29">
        <f t="shared" si="0"/>
        <v>31406</v>
      </c>
      <c r="D9" s="30">
        <v>15563</v>
      </c>
      <c r="E9" s="30">
        <v>15843</v>
      </c>
      <c r="F9" s="59">
        <v>-1</v>
      </c>
      <c r="G9" s="60">
        <f t="shared" si="1"/>
        <v>15</v>
      </c>
      <c r="H9" s="60">
        <v>13</v>
      </c>
      <c r="I9" s="60">
        <v>2</v>
      </c>
      <c r="J9" s="36">
        <f t="shared" si="2"/>
        <v>2.4734976766165238</v>
      </c>
      <c r="K9" s="29">
        <f>C9/4.058</f>
        <v>7739.2804337111884</v>
      </c>
    </row>
    <row r="10" spans="1:11" s="3" customFormat="1" ht="20.100000000000001" customHeight="1">
      <c r="A10" s="56" t="s">
        <v>20</v>
      </c>
      <c r="B10" s="29">
        <v>21587</v>
      </c>
      <c r="C10" s="29">
        <f t="shared" si="0"/>
        <v>45927</v>
      </c>
      <c r="D10" s="30">
        <v>22983</v>
      </c>
      <c r="E10" s="30">
        <v>22944</v>
      </c>
      <c r="F10" s="59">
        <v>16</v>
      </c>
      <c r="G10" s="60">
        <f t="shared" si="1"/>
        <v>30</v>
      </c>
      <c r="H10" s="60">
        <v>3</v>
      </c>
      <c r="I10" s="60">
        <v>27</v>
      </c>
      <c r="J10" s="36">
        <f t="shared" si="2"/>
        <v>2.1275304581461065</v>
      </c>
      <c r="K10" s="29">
        <f>C10/4.746</f>
        <v>9676.9911504424763</v>
      </c>
    </row>
    <row r="11" spans="1:11" s="3" customFormat="1" ht="20.100000000000001" customHeight="1">
      <c r="A11" s="56" t="s">
        <v>21</v>
      </c>
      <c r="B11" s="29">
        <v>12771</v>
      </c>
      <c r="C11" s="29">
        <f t="shared" si="0"/>
        <v>30026</v>
      </c>
      <c r="D11" s="30">
        <v>14709</v>
      </c>
      <c r="E11" s="30">
        <v>15317</v>
      </c>
      <c r="F11" s="59">
        <v>28</v>
      </c>
      <c r="G11" s="60">
        <f t="shared" si="1"/>
        <v>1</v>
      </c>
      <c r="H11" s="60">
        <v>-15</v>
      </c>
      <c r="I11" s="60">
        <v>16</v>
      </c>
      <c r="J11" s="36">
        <f t="shared" si="2"/>
        <v>2.3511079790149556</v>
      </c>
      <c r="K11" s="29">
        <f>C11/3.044</f>
        <v>9863.9947437582123</v>
      </c>
    </row>
    <row r="12" spans="1:11" s="3" customFormat="1" ht="20.100000000000001" customHeight="1">
      <c r="A12" s="56" t="s">
        <v>22</v>
      </c>
      <c r="B12" s="29">
        <v>18439</v>
      </c>
      <c r="C12" s="29">
        <f t="shared" si="0"/>
        <v>41985</v>
      </c>
      <c r="D12" s="30">
        <v>20571</v>
      </c>
      <c r="E12" s="30">
        <v>21414</v>
      </c>
      <c r="F12" s="59">
        <v>23</v>
      </c>
      <c r="G12" s="60">
        <f t="shared" si="1"/>
        <v>6</v>
      </c>
      <c r="H12" s="60">
        <v>7</v>
      </c>
      <c r="I12" s="60">
        <v>-1</v>
      </c>
      <c r="J12" s="36">
        <f t="shared" si="2"/>
        <v>2.2769672975757906</v>
      </c>
      <c r="K12" s="29">
        <f>C12/6.089</f>
        <v>6895.2208901297417</v>
      </c>
    </row>
    <row r="13" spans="1:11" s="3" customFormat="1" ht="20.100000000000001" customHeight="1">
      <c r="A13" s="56" t="s">
        <v>23</v>
      </c>
      <c r="B13" s="29">
        <v>13086</v>
      </c>
      <c r="C13" s="29">
        <f t="shared" si="0"/>
        <v>31644</v>
      </c>
      <c r="D13" s="30">
        <v>15282</v>
      </c>
      <c r="E13" s="30">
        <v>16362</v>
      </c>
      <c r="F13" s="59">
        <v>15</v>
      </c>
      <c r="G13" s="60">
        <f t="shared" si="1"/>
        <v>-12</v>
      </c>
      <c r="H13" s="60">
        <v>-8</v>
      </c>
      <c r="I13" s="60">
        <v>-4</v>
      </c>
      <c r="J13" s="36">
        <f t="shared" si="2"/>
        <v>2.4181568088033014</v>
      </c>
      <c r="K13" s="29">
        <f>C13/5.007</f>
        <v>6319.9520671060518</v>
      </c>
    </row>
    <row r="14" spans="1:11" s="3" customFormat="1" ht="20.100000000000001" customHeight="1">
      <c r="A14" s="56" t="s">
        <v>24</v>
      </c>
      <c r="B14" s="29">
        <v>15900</v>
      </c>
      <c r="C14" s="29">
        <f t="shared" si="0"/>
        <v>36504</v>
      </c>
      <c r="D14" s="30">
        <v>18712</v>
      </c>
      <c r="E14" s="30">
        <v>17792</v>
      </c>
      <c r="F14" s="59">
        <v>26</v>
      </c>
      <c r="G14" s="60">
        <f t="shared" si="1"/>
        <v>7</v>
      </c>
      <c r="H14" s="60">
        <v>23</v>
      </c>
      <c r="I14" s="60">
        <v>-16</v>
      </c>
      <c r="J14" s="36">
        <f t="shared" si="2"/>
        <v>2.2958490566037737</v>
      </c>
      <c r="K14" s="29">
        <f>C14/7.19</f>
        <v>5077.051460361613</v>
      </c>
    </row>
    <row r="15" spans="1:11" s="3" customFormat="1" ht="20.100000000000001" customHeight="1">
      <c r="A15" s="56" t="s">
        <v>25</v>
      </c>
      <c r="B15" s="29">
        <v>16318</v>
      </c>
      <c r="C15" s="29">
        <f t="shared" si="0"/>
        <v>32655</v>
      </c>
      <c r="D15" s="30">
        <v>16405</v>
      </c>
      <c r="E15" s="30">
        <v>16250</v>
      </c>
      <c r="F15" s="59">
        <v>17</v>
      </c>
      <c r="G15" s="60">
        <f t="shared" si="1"/>
        <v>20</v>
      </c>
      <c r="H15" s="60">
        <v>-8</v>
      </c>
      <c r="I15" s="60">
        <v>28</v>
      </c>
      <c r="J15" s="36">
        <f t="shared" si="2"/>
        <v>2.001164358377252</v>
      </c>
      <c r="K15" s="29">
        <f>C15/4.272</f>
        <v>7643.9606741573025</v>
      </c>
    </row>
    <row r="16" spans="1:11" s="3" customFormat="1" ht="20.100000000000001" customHeight="1">
      <c r="A16" s="56" t="s">
        <v>26</v>
      </c>
      <c r="B16" s="29">
        <v>4838</v>
      </c>
      <c r="C16" s="29">
        <f t="shared" si="0"/>
        <v>11727</v>
      </c>
      <c r="D16" s="30">
        <v>6087</v>
      </c>
      <c r="E16" s="30">
        <v>5640</v>
      </c>
      <c r="F16" s="59">
        <v>9</v>
      </c>
      <c r="G16" s="60">
        <f t="shared" si="1"/>
        <v>14</v>
      </c>
      <c r="H16" s="60">
        <v>-2</v>
      </c>
      <c r="I16" s="60">
        <v>16</v>
      </c>
      <c r="J16" s="36">
        <f t="shared" si="2"/>
        <v>2.4239355105415461</v>
      </c>
      <c r="K16" s="29">
        <f>C16/4.976</f>
        <v>2356.7122186495176</v>
      </c>
    </row>
    <row r="17" spans="1:11" s="3" customFormat="1" ht="20.100000000000001" customHeight="1">
      <c r="A17" s="56" t="s">
        <v>27</v>
      </c>
      <c r="B17" s="29">
        <v>14611</v>
      </c>
      <c r="C17" s="29">
        <f t="shared" si="0"/>
        <v>33427</v>
      </c>
      <c r="D17" s="30">
        <v>16886</v>
      </c>
      <c r="E17" s="30">
        <v>16541</v>
      </c>
      <c r="F17" s="59">
        <v>-20</v>
      </c>
      <c r="G17" s="60">
        <f t="shared" si="1"/>
        <v>-32</v>
      </c>
      <c r="H17" s="60">
        <v>-24</v>
      </c>
      <c r="I17" s="60">
        <v>-8</v>
      </c>
      <c r="J17" s="36">
        <f t="shared" si="2"/>
        <v>2.2877968653754022</v>
      </c>
      <c r="K17" s="29">
        <f>C17/5.406</f>
        <v>6183.3148353681099</v>
      </c>
    </row>
    <row r="18" spans="1:11" s="3" customFormat="1" ht="20.100000000000001" customHeight="1">
      <c r="A18" s="56" t="s">
        <v>28</v>
      </c>
      <c r="B18" s="29">
        <v>7424</v>
      </c>
      <c r="C18" s="29">
        <f t="shared" si="0"/>
        <v>17821</v>
      </c>
      <c r="D18" s="30">
        <v>9165</v>
      </c>
      <c r="E18" s="30">
        <v>8656</v>
      </c>
      <c r="F18" s="59">
        <v>-17</v>
      </c>
      <c r="G18" s="60">
        <f t="shared" si="1"/>
        <v>-45</v>
      </c>
      <c r="H18" s="60">
        <v>-22</v>
      </c>
      <c r="I18" s="60">
        <v>-23</v>
      </c>
      <c r="J18" s="36">
        <f t="shared" si="2"/>
        <v>2.400457974137931</v>
      </c>
      <c r="K18" s="29">
        <f>C18/11.73</f>
        <v>1519.2668371696504</v>
      </c>
    </row>
    <row r="19" spans="1:11" s="3" customFormat="1" ht="20.100000000000001" customHeight="1">
      <c r="A19" s="56" t="s">
        <v>29</v>
      </c>
      <c r="B19" s="29">
        <f t="shared" ref="B19:I19" si="3">SUM(B6:B18)</f>
        <v>190486</v>
      </c>
      <c r="C19" s="29">
        <f t="shared" si="3"/>
        <v>434110</v>
      </c>
      <c r="D19" s="30">
        <f t="shared" si="3"/>
        <v>214567</v>
      </c>
      <c r="E19" s="30">
        <f t="shared" si="3"/>
        <v>219543</v>
      </c>
      <c r="F19" s="61">
        <f t="shared" si="3"/>
        <v>132</v>
      </c>
      <c r="G19" s="62">
        <f t="shared" si="3"/>
        <v>-16</v>
      </c>
      <c r="H19" s="62">
        <f>SUM(H6:H18)</f>
        <v>-49</v>
      </c>
      <c r="I19" s="62">
        <f t="shared" si="3"/>
        <v>33</v>
      </c>
      <c r="J19" s="36">
        <f t="shared" si="2"/>
        <v>2.278960133553122</v>
      </c>
      <c r="K19" s="29">
        <f>C19/69.56</f>
        <v>6240.7993099482455</v>
      </c>
    </row>
    <row r="20" spans="1:11" s="3" customFormat="1" ht="18" customHeight="1">
      <c r="G20" s="63"/>
    </row>
    <row r="21" spans="1:11" ht="13.5" customHeight="1">
      <c r="A21" s="147"/>
      <c r="B21" s="148"/>
      <c r="C21" s="148"/>
      <c r="D21" s="148"/>
      <c r="E21" s="148"/>
      <c r="F21" s="148"/>
      <c r="G21" s="148"/>
      <c r="H21" s="148"/>
      <c r="I21" s="148"/>
      <c r="J21" s="148"/>
      <c r="K21" s="148"/>
    </row>
  </sheetData>
  <mergeCells count="7">
    <mergeCell ref="A21:K21"/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24" t="s">
        <v>284</v>
      </c>
      <c r="B1" s="124"/>
      <c r="C1" s="124"/>
      <c r="D1" s="124"/>
      <c r="E1" s="124"/>
      <c r="F1" s="124"/>
      <c r="G1" s="124"/>
      <c r="H1" s="124"/>
      <c r="AK1" s="4" t="s">
        <v>51</v>
      </c>
    </row>
    <row r="2" spans="1:37" s="2" customFormat="1" ht="14.25" thickBot="1">
      <c r="A2" s="2" t="s">
        <v>351</v>
      </c>
      <c r="F2" s="20"/>
      <c r="G2" s="20"/>
      <c r="H2" s="20"/>
    </row>
    <row r="3" spans="1:37" ht="14.25" customHeight="1" thickBot="1">
      <c r="A3" s="64" t="s">
        <v>52</v>
      </c>
      <c r="B3" s="65" t="s">
        <v>6</v>
      </c>
      <c r="C3" s="66" t="s">
        <v>7</v>
      </c>
      <c r="D3" s="66" t="s">
        <v>8</v>
      </c>
      <c r="E3" s="64" t="s">
        <v>52</v>
      </c>
      <c r="F3" s="66" t="s">
        <v>6</v>
      </c>
      <c r="G3" s="66" t="s">
        <v>7</v>
      </c>
      <c r="H3" s="67" t="s">
        <v>8</v>
      </c>
    </row>
    <row r="4" spans="1:37" ht="11.25" customHeight="1">
      <c r="A4" s="68" t="s">
        <v>53</v>
      </c>
      <c r="B4" s="13">
        <f t="shared" ref="B4:B67" si="0">SUM(C4:D4)</f>
        <v>18224</v>
      </c>
      <c r="C4" s="92">
        <f>SUM(C5:C9)</f>
        <v>9329</v>
      </c>
      <c r="D4" s="92">
        <f>SUM(D5:D9)</f>
        <v>8895</v>
      </c>
      <c r="E4" s="68" t="s">
        <v>54</v>
      </c>
      <c r="F4" s="13">
        <f t="shared" ref="F4:F61" si="1">SUM(G4:H4)</f>
        <v>21832</v>
      </c>
      <c r="G4" s="92">
        <f>SUM(G5:G9)</f>
        <v>10988</v>
      </c>
      <c r="H4" s="93">
        <f>SUM(H5:H9)</f>
        <v>10844</v>
      </c>
    </row>
    <row r="5" spans="1:37" ht="11.25" customHeight="1">
      <c r="A5" s="69">
        <v>0</v>
      </c>
      <c r="B5" s="13">
        <f t="shared" si="0"/>
        <v>3264</v>
      </c>
      <c r="C5" s="92">
        <v>1702</v>
      </c>
      <c r="D5" s="92">
        <v>1562</v>
      </c>
      <c r="E5" s="69">
        <v>60</v>
      </c>
      <c r="F5" s="13">
        <f t="shared" si="1"/>
        <v>4745</v>
      </c>
      <c r="G5" s="92">
        <v>2466</v>
      </c>
      <c r="H5" s="93">
        <v>2279</v>
      </c>
    </row>
    <row r="6" spans="1:37" ht="11.25" customHeight="1">
      <c r="A6" s="69">
        <v>1</v>
      </c>
      <c r="B6" s="13">
        <f t="shared" si="0"/>
        <v>3604</v>
      </c>
      <c r="C6" s="92">
        <v>1837</v>
      </c>
      <c r="D6" s="92">
        <v>1767</v>
      </c>
      <c r="E6" s="69">
        <v>61</v>
      </c>
      <c r="F6" s="13">
        <f t="shared" si="1"/>
        <v>4288</v>
      </c>
      <c r="G6" s="92">
        <v>2169</v>
      </c>
      <c r="H6" s="93">
        <v>2119</v>
      </c>
    </row>
    <row r="7" spans="1:37" ht="11.25" customHeight="1">
      <c r="A7" s="69">
        <v>2</v>
      </c>
      <c r="B7" s="13">
        <f t="shared" si="0"/>
        <v>3600</v>
      </c>
      <c r="C7" s="92">
        <v>1820</v>
      </c>
      <c r="D7" s="92">
        <v>1780</v>
      </c>
      <c r="E7" s="69">
        <v>62</v>
      </c>
      <c r="F7" s="13">
        <f t="shared" si="1"/>
        <v>4224</v>
      </c>
      <c r="G7" s="92">
        <v>2104</v>
      </c>
      <c r="H7" s="93">
        <v>2120</v>
      </c>
    </row>
    <row r="8" spans="1:37" ht="11.25" customHeight="1">
      <c r="A8" s="69">
        <v>3</v>
      </c>
      <c r="B8" s="13">
        <f t="shared" si="0"/>
        <v>3858</v>
      </c>
      <c r="C8" s="92">
        <v>2031</v>
      </c>
      <c r="D8" s="92">
        <v>1827</v>
      </c>
      <c r="E8" s="69">
        <v>63</v>
      </c>
      <c r="F8" s="13">
        <f t="shared" si="1"/>
        <v>4244</v>
      </c>
      <c r="G8" s="92">
        <v>2099</v>
      </c>
      <c r="H8" s="93">
        <v>2145</v>
      </c>
    </row>
    <row r="9" spans="1:37" ht="11.25" customHeight="1">
      <c r="A9" s="70">
        <v>4</v>
      </c>
      <c r="B9" s="71">
        <f t="shared" si="0"/>
        <v>3898</v>
      </c>
      <c r="C9" s="94">
        <v>1939</v>
      </c>
      <c r="D9" s="94">
        <v>1959</v>
      </c>
      <c r="E9" s="70">
        <v>64</v>
      </c>
      <c r="F9" s="71">
        <f t="shared" si="1"/>
        <v>4331</v>
      </c>
      <c r="G9" s="94">
        <v>2150</v>
      </c>
      <c r="H9" s="95">
        <v>2181</v>
      </c>
    </row>
    <row r="10" spans="1:37" ht="11.25" customHeight="1">
      <c r="A10" s="68" t="s">
        <v>55</v>
      </c>
      <c r="B10" s="13">
        <f t="shared" si="0"/>
        <v>19904</v>
      </c>
      <c r="C10" s="92">
        <f>SUM(C11:C15)</f>
        <v>10221</v>
      </c>
      <c r="D10" s="92">
        <f>SUM(D11:D15)</f>
        <v>9683</v>
      </c>
      <c r="E10" s="68" t="s">
        <v>56</v>
      </c>
      <c r="F10" s="13">
        <f t="shared" si="1"/>
        <v>25089</v>
      </c>
      <c r="G10" s="92">
        <f>SUM(G11:G15)</f>
        <v>11924</v>
      </c>
      <c r="H10" s="93">
        <f>SUM(H11:H15)</f>
        <v>13165</v>
      </c>
    </row>
    <row r="11" spans="1:37" ht="11.25" customHeight="1">
      <c r="A11" s="69">
        <v>5</v>
      </c>
      <c r="B11" s="13">
        <f t="shared" si="0"/>
        <v>3908</v>
      </c>
      <c r="C11" s="92">
        <v>2042</v>
      </c>
      <c r="D11" s="92">
        <v>1866</v>
      </c>
      <c r="E11" s="69">
        <v>65</v>
      </c>
      <c r="F11" s="13">
        <f t="shared" si="1"/>
        <v>4335</v>
      </c>
      <c r="G11" s="92">
        <v>2117</v>
      </c>
      <c r="H11" s="93">
        <v>2218</v>
      </c>
    </row>
    <row r="12" spans="1:37" ht="11.25" customHeight="1">
      <c r="A12" s="69">
        <v>6</v>
      </c>
      <c r="B12" s="13">
        <f t="shared" si="0"/>
        <v>3933</v>
      </c>
      <c r="C12" s="92">
        <v>1961</v>
      </c>
      <c r="D12" s="92">
        <v>1972</v>
      </c>
      <c r="E12" s="69">
        <v>66</v>
      </c>
      <c r="F12" s="13">
        <f t="shared" si="1"/>
        <v>4664</v>
      </c>
      <c r="G12" s="92">
        <v>2243</v>
      </c>
      <c r="H12" s="93">
        <v>2421</v>
      </c>
    </row>
    <row r="13" spans="1:37" ht="11.25" customHeight="1">
      <c r="A13" s="69">
        <v>7</v>
      </c>
      <c r="B13" s="13">
        <f t="shared" si="0"/>
        <v>3940</v>
      </c>
      <c r="C13" s="92">
        <v>2063</v>
      </c>
      <c r="D13" s="92">
        <v>1877</v>
      </c>
      <c r="E13" s="69">
        <v>67</v>
      </c>
      <c r="F13" s="13">
        <f t="shared" si="1"/>
        <v>4904</v>
      </c>
      <c r="G13" s="92">
        <v>2308</v>
      </c>
      <c r="H13" s="93">
        <v>2596</v>
      </c>
    </row>
    <row r="14" spans="1:37" ht="11.25" customHeight="1">
      <c r="A14" s="69">
        <v>8</v>
      </c>
      <c r="B14" s="13">
        <f t="shared" si="0"/>
        <v>4036</v>
      </c>
      <c r="C14" s="92">
        <v>2106</v>
      </c>
      <c r="D14" s="92">
        <v>1930</v>
      </c>
      <c r="E14" s="69">
        <v>68</v>
      </c>
      <c r="F14" s="13">
        <f t="shared" si="1"/>
        <v>5352</v>
      </c>
      <c r="G14" s="92">
        <v>2524</v>
      </c>
      <c r="H14" s="93">
        <v>2828</v>
      </c>
    </row>
    <row r="15" spans="1:37" ht="11.25" customHeight="1">
      <c r="A15" s="70">
        <v>9</v>
      </c>
      <c r="B15" s="71">
        <f t="shared" si="0"/>
        <v>4087</v>
      </c>
      <c r="C15" s="94">
        <v>2049</v>
      </c>
      <c r="D15" s="94">
        <v>2038</v>
      </c>
      <c r="E15" s="70">
        <v>69</v>
      </c>
      <c r="F15" s="71">
        <f t="shared" si="1"/>
        <v>5834</v>
      </c>
      <c r="G15" s="94">
        <v>2732</v>
      </c>
      <c r="H15" s="95">
        <v>3102</v>
      </c>
    </row>
    <row r="16" spans="1:37" ht="11.25" customHeight="1">
      <c r="A16" s="68" t="s">
        <v>57</v>
      </c>
      <c r="B16" s="13">
        <f t="shared" si="0"/>
        <v>20247</v>
      </c>
      <c r="C16" s="92">
        <f>SUM(C17:C21)</f>
        <v>10313</v>
      </c>
      <c r="D16" s="92">
        <f>SUM(D17:D21)</f>
        <v>9934</v>
      </c>
      <c r="E16" s="68" t="s">
        <v>58</v>
      </c>
      <c r="F16" s="13">
        <f t="shared" si="1"/>
        <v>26279</v>
      </c>
      <c r="G16" s="92">
        <f>SUM(G17:G21)</f>
        <v>12196</v>
      </c>
      <c r="H16" s="93">
        <f>SUM(H17:H21)</f>
        <v>14083</v>
      </c>
    </row>
    <row r="17" spans="1:8" ht="11.25" customHeight="1">
      <c r="A17" s="69">
        <v>10</v>
      </c>
      <c r="B17" s="13">
        <f t="shared" si="0"/>
        <v>4121</v>
      </c>
      <c r="C17" s="92">
        <v>2113</v>
      </c>
      <c r="D17" s="92">
        <v>2008</v>
      </c>
      <c r="E17" s="69">
        <v>70</v>
      </c>
      <c r="F17" s="13">
        <f t="shared" si="1"/>
        <v>6245</v>
      </c>
      <c r="G17" s="92">
        <v>2901</v>
      </c>
      <c r="H17" s="93">
        <v>3344</v>
      </c>
    </row>
    <row r="18" spans="1:8" ht="11.25" customHeight="1">
      <c r="A18" s="69">
        <v>11</v>
      </c>
      <c r="B18" s="13">
        <f t="shared" si="0"/>
        <v>4109</v>
      </c>
      <c r="C18" s="92">
        <v>2115</v>
      </c>
      <c r="D18" s="92">
        <v>1994</v>
      </c>
      <c r="E18" s="69">
        <v>71</v>
      </c>
      <c r="F18" s="13">
        <f t="shared" si="1"/>
        <v>6443</v>
      </c>
      <c r="G18" s="92">
        <v>2987</v>
      </c>
      <c r="H18" s="93">
        <v>3456</v>
      </c>
    </row>
    <row r="19" spans="1:8" ht="11.25" customHeight="1">
      <c r="A19" s="69">
        <v>12</v>
      </c>
      <c r="B19" s="13">
        <f t="shared" si="0"/>
        <v>4034</v>
      </c>
      <c r="C19" s="92">
        <v>2054</v>
      </c>
      <c r="D19" s="92">
        <v>1980</v>
      </c>
      <c r="E19" s="69">
        <v>72</v>
      </c>
      <c r="F19" s="13">
        <f t="shared" si="1"/>
        <v>5661</v>
      </c>
      <c r="G19" s="92">
        <v>2621</v>
      </c>
      <c r="H19" s="93">
        <v>3040</v>
      </c>
    </row>
    <row r="20" spans="1:8" ht="11.25" customHeight="1">
      <c r="A20" s="69">
        <v>13</v>
      </c>
      <c r="B20" s="13">
        <f t="shared" si="0"/>
        <v>3923</v>
      </c>
      <c r="C20" s="92">
        <v>2026</v>
      </c>
      <c r="D20" s="92">
        <v>1897</v>
      </c>
      <c r="E20" s="69">
        <v>73</v>
      </c>
      <c r="F20" s="13">
        <f t="shared" si="1"/>
        <v>3757</v>
      </c>
      <c r="G20" s="92">
        <v>1794</v>
      </c>
      <c r="H20" s="93">
        <v>1963</v>
      </c>
    </row>
    <row r="21" spans="1:8" ht="11.25" customHeight="1">
      <c r="A21" s="70">
        <v>14</v>
      </c>
      <c r="B21" s="71">
        <f t="shared" si="0"/>
        <v>4060</v>
      </c>
      <c r="C21" s="94">
        <v>2005</v>
      </c>
      <c r="D21" s="94">
        <v>2055</v>
      </c>
      <c r="E21" s="70">
        <v>74</v>
      </c>
      <c r="F21" s="71">
        <f t="shared" si="1"/>
        <v>4173</v>
      </c>
      <c r="G21" s="94">
        <v>1893</v>
      </c>
      <c r="H21" s="95">
        <v>2280</v>
      </c>
    </row>
    <row r="22" spans="1:8" ht="11.25" customHeight="1">
      <c r="A22" s="68" t="s">
        <v>59</v>
      </c>
      <c r="B22" s="13">
        <f t="shared" si="0"/>
        <v>20854</v>
      </c>
      <c r="C22" s="92">
        <f>SUM(C23:C27)</f>
        <v>10754</v>
      </c>
      <c r="D22" s="92">
        <f>SUM(D23:D27)</f>
        <v>10100</v>
      </c>
      <c r="E22" s="68" t="s">
        <v>60</v>
      </c>
      <c r="F22" s="13">
        <f t="shared" si="1"/>
        <v>22705</v>
      </c>
      <c r="G22" s="92">
        <f>SUM(G23:G27)</f>
        <v>10204</v>
      </c>
      <c r="H22" s="93">
        <f>SUM(H23:H27)</f>
        <v>12501</v>
      </c>
    </row>
    <row r="23" spans="1:8" ht="11.25" customHeight="1">
      <c r="A23" s="69">
        <v>15</v>
      </c>
      <c r="B23" s="13">
        <f t="shared" si="0"/>
        <v>4206</v>
      </c>
      <c r="C23" s="92">
        <v>2129</v>
      </c>
      <c r="D23" s="92">
        <v>2077</v>
      </c>
      <c r="E23" s="69">
        <v>75</v>
      </c>
      <c r="F23" s="13">
        <f t="shared" si="1"/>
        <v>5171</v>
      </c>
      <c r="G23" s="92">
        <v>2341</v>
      </c>
      <c r="H23" s="93">
        <v>2830</v>
      </c>
    </row>
    <row r="24" spans="1:8" ht="11.25" customHeight="1">
      <c r="A24" s="69">
        <v>16</v>
      </c>
      <c r="B24" s="13">
        <f t="shared" si="0"/>
        <v>4126</v>
      </c>
      <c r="C24" s="92">
        <v>2116</v>
      </c>
      <c r="D24" s="92">
        <v>2010</v>
      </c>
      <c r="E24" s="69">
        <v>76</v>
      </c>
      <c r="F24" s="13">
        <f t="shared" si="1"/>
        <v>4612</v>
      </c>
      <c r="G24" s="92">
        <v>2101</v>
      </c>
      <c r="H24" s="93">
        <v>2511</v>
      </c>
    </row>
    <row r="25" spans="1:8" ht="11.25" customHeight="1">
      <c r="A25" s="69">
        <v>17</v>
      </c>
      <c r="B25" s="13">
        <f t="shared" si="0"/>
        <v>4006</v>
      </c>
      <c r="C25" s="92">
        <v>2035</v>
      </c>
      <c r="D25" s="92">
        <v>1971</v>
      </c>
      <c r="E25" s="69">
        <v>77</v>
      </c>
      <c r="F25" s="13">
        <f t="shared" si="1"/>
        <v>4802</v>
      </c>
      <c r="G25" s="92">
        <v>2155</v>
      </c>
      <c r="H25" s="93">
        <v>2647</v>
      </c>
    </row>
    <row r="26" spans="1:8" ht="11.25" customHeight="1">
      <c r="A26" s="69">
        <v>18</v>
      </c>
      <c r="B26" s="13">
        <f t="shared" si="0"/>
        <v>4223</v>
      </c>
      <c r="C26" s="92">
        <v>2209</v>
      </c>
      <c r="D26" s="92">
        <v>2014</v>
      </c>
      <c r="E26" s="69">
        <v>78</v>
      </c>
      <c r="F26" s="13">
        <f t="shared" si="1"/>
        <v>4392</v>
      </c>
      <c r="G26" s="92">
        <v>1964</v>
      </c>
      <c r="H26" s="93">
        <v>2428</v>
      </c>
    </row>
    <row r="27" spans="1:8" ht="11.25" customHeight="1">
      <c r="A27" s="70">
        <v>19</v>
      </c>
      <c r="B27" s="71">
        <f t="shared" si="0"/>
        <v>4293</v>
      </c>
      <c r="C27" s="94">
        <v>2265</v>
      </c>
      <c r="D27" s="94">
        <v>2028</v>
      </c>
      <c r="E27" s="70">
        <v>79</v>
      </c>
      <c r="F27" s="71">
        <f t="shared" si="1"/>
        <v>3728</v>
      </c>
      <c r="G27" s="94">
        <v>1643</v>
      </c>
      <c r="H27" s="95">
        <v>2085</v>
      </c>
    </row>
    <row r="28" spans="1:8" ht="11.25" customHeight="1">
      <c r="A28" s="68" t="s">
        <v>61</v>
      </c>
      <c r="B28" s="13">
        <f t="shared" si="0"/>
        <v>21757</v>
      </c>
      <c r="C28" s="92">
        <f>SUM(C29:C33)</f>
        <v>11389</v>
      </c>
      <c r="D28" s="92">
        <f>SUM(D29:D33)</f>
        <v>10368</v>
      </c>
      <c r="E28" s="68" t="s">
        <v>62</v>
      </c>
      <c r="F28" s="13">
        <f t="shared" si="1"/>
        <v>16100</v>
      </c>
      <c r="G28" s="92">
        <f>SUM(G29:G33)</f>
        <v>6819</v>
      </c>
      <c r="H28" s="93">
        <f>SUM(H29:H33)</f>
        <v>9281</v>
      </c>
    </row>
    <row r="29" spans="1:8" ht="11.25" customHeight="1">
      <c r="A29" s="69">
        <v>20</v>
      </c>
      <c r="B29" s="13">
        <f t="shared" si="0"/>
        <v>4325</v>
      </c>
      <c r="C29" s="92">
        <v>2282</v>
      </c>
      <c r="D29" s="92">
        <v>2043</v>
      </c>
      <c r="E29" s="69">
        <v>80</v>
      </c>
      <c r="F29" s="13">
        <f t="shared" si="1"/>
        <v>3208</v>
      </c>
      <c r="G29" s="92">
        <v>1388</v>
      </c>
      <c r="H29" s="93">
        <v>1820</v>
      </c>
    </row>
    <row r="30" spans="1:8" ht="11.25" customHeight="1">
      <c r="A30" s="69">
        <v>21</v>
      </c>
      <c r="B30" s="13">
        <f t="shared" si="0"/>
        <v>4452</v>
      </c>
      <c r="C30" s="92">
        <v>2291</v>
      </c>
      <c r="D30" s="92">
        <v>2161</v>
      </c>
      <c r="E30" s="69">
        <v>81</v>
      </c>
      <c r="F30" s="13">
        <f t="shared" si="1"/>
        <v>3571</v>
      </c>
      <c r="G30" s="92">
        <v>1527</v>
      </c>
      <c r="H30" s="93">
        <v>2044</v>
      </c>
    </row>
    <row r="31" spans="1:8" ht="11.25" customHeight="1">
      <c r="A31" s="69">
        <v>22</v>
      </c>
      <c r="B31" s="13">
        <f t="shared" si="0"/>
        <v>4392</v>
      </c>
      <c r="C31" s="92">
        <v>2346</v>
      </c>
      <c r="D31" s="92">
        <v>2046</v>
      </c>
      <c r="E31" s="69">
        <v>82</v>
      </c>
      <c r="F31" s="13">
        <f t="shared" si="1"/>
        <v>3329</v>
      </c>
      <c r="G31" s="92">
        <v>1434</v>
      </c>
      <c r="H31" s="93">
        <v>1895</v>
      </c>
    </row>
    <row r="32" spans="1:8" ht="11.25" customHeight="1">
      <c r="A32" s="69">
        <v>23</v>
      </c>
      <c r="B32" s="13">
        <f t="shared" si="0"/>
        <v>4265</v>
      </c>
      <c r="C32" s="92">
        <v>2267</v>
      </c>
      <c r="D32" s="92">
        <v>1998</v>
      </c>
      <c r="E32" s="69">
        <v>83</v>
      </c>
      <c r="F32" s="13">
        <f t="shared" si="1"/>
        <v>3251</v>
      </c>
      <c r="G32" s="92">
        <v>1346</v>
      </c>
      <c r="H32" s="93">
        <v>1905</v>
      </c>
    </row>
    <row r="33" spans="1:8" ht="11.25" customHeight="1">
      <c r="A33" s="70">
        <v>24</v>
      </c>
      <c r="B33" s="71">
        <f t="shared" si="0"/>
        <v>4323</v>
      </c>
      <c r="C33" s="94">
        <v>2203</v>
      </c>
      <c r="D33" s="94">
        <v>2120</v>
      </c>
      <c r="E33" s="70">
        <v>84</v>
      </c>
      <c r="F33" s="71">
        <f t="shared" si="1"/>
        <v>2741</v>
      </c>
      <c r="G33" s="94">
        <v>1124</v>
      </c>
      <c r="H33" s="95">
        <v>1617</v>
      </c>
    </row>
    <row r="34" spans="1:8" ht="11.25" customHeight="1">
      <c r="A34" s="68" t="s">
        <v>63</v>
      </c>
      <c r="B34" s="13">
        <f t="shared" si="0"/>
        <v>21401</v>
      </c>
      <c r="C34" s="92">
        <f>SUM(C35:C39)</f>
        <v>11346</v>
      </c>
      <c r="D34" s="92">
        <f>SUM(D35:D39)</f>
        <v>10055</v>
      </c>
      <c r="E34" s="68" t="s">
        <v>64</v>
      </c>
      <c r="F34" s="13">
        <f t="shared" si="1"/>
        <v>9826</v>
      </c>
      <c r="G34" s="92">
        <f>SUM(G35:G39)</f>
        <v>3607</v>
      </c>
      <c r="H34" s="93">
        <f>SUM(H35:H39)</f>
        <v>6219</v>
      </c>
    </row>
    <row r="35" spans="1:8" ht="11.25" customHeight="1">
      <c r="A35" s="69">
        <v>25</v>
      </c>
      <c r="B35" s="13">
        <f t="shared" si="0"/>
        <v>4332</v>
      </c>
      <c r="C35" s="92">
        <v>2297</v>
      </c>
      <c r="D35" s="92">
        <v>2035</v>
      </c>
      <c r="E35" s="69">
        <v>85</v>
      </c>
      <c r="F35" s="13">
        <f t="shared" si="1"/>
        <v>2394</v>
      </c>
      <c r="G35" s="92">
        <v>952</v>
      </c>
      <c r="H35" s="93">
        <v>1442</v>
      </c>
    </row>
    <row r="36" spans="1:8" ht="11.25" customHeight="1">
      <c r="A36" s="69">
        <v>26</v>
      </c>
      <c r="B36" s="13">
        <f t="shared" si="0"/>
        <v>4279</v>
      </c>
      <c r="C36" s="92">
        <v>2327</v>
      </c>
      <c r="D36" s="92">
        <v>1952</v>
      </c>
      <c r="E36" s="69">
        <v>86</v>
      </c>
      <c r="F36" s="13">
        <f t="shared" si="1"/>
        <v>2255</v>
      </c>
      <c r="G36" s="92">
        <v>856</v>
      </c>
      <c r="H36" s="93">
        <v>1399</v>
      </c>
    </row>
    <row r="37" spans="1:8" ht="11.25" customHeight="1">
      <c r="A37" s="69">
        <v>27</v>
      </c>
      <c r="B37" s="13">
        <f t="shared" si="0"/>
        <v>4234</v>
      </c>
      <c r="C37" s="92">
        <v>2265</v>
      </c>
      <c r="D37" s="92">
        <v>1969</v>
      </c>
      <c r="E37" s="69">
        <v>87</v>
      </c>
      <c r="F37" s="13">
        <f t="shared" si="1"/>
        <v>1966</v>
      </c>
      <c r="G37" s="92">
        <v>715</v>
      </c>
      <c r="H37" s="93">
        <v>1251</v>
      </c>
    </row>
    <row r="38" spans="1:8" ht="11.25" customHeight="1">
      <c r="A38" s="69">
        <v>28</v>
      </c>
      <c r="B38" s="13">
        <f t="shared" si="0"/>
        <v>4209</v>
      </c>
      <c r="C38" s="92">
        <v>2187</v>
      </c>
      <c r="D38" s="92">
        <v>2022</v>
      </c>
      <c r="E38" s="69">
        <v>88</v>
      </c>
      <c r="F38" s="13">
        <f t="shared" si="1"/>
        <v>1740</v>
      </c>
      <c r="G38" s="92">
        <v>575</v>
      </c>
      <c r="H38" s="93">
        <v>1165</v>
      </c>
    </row>
    <row r="39" spans="1:8" ht="11.25" customHeight="1">
      <c r="A39" s="70">
        <v>29</v>
      </c>
      <c r="B39" s="71">
        <f t="shared" si="0"/>
        <v>4347</v>
      </c>
      <c r="C39" s="94">
        <v>2270</v>
      </c>
      <c r="D39" s="94">
        <v>2077</v>
      </c>
      <c r="E39" s="70">
        <v>89</v>
      </c>
      <c r="F39" s="71">
        <f t="shared" si="1"/>
        <v>1471</v>
      </c>
      <c r="G39" s="94">
        <v>509</v>
      </c>
      <c r="H39" s="95">
        <v>962</v>
      </c>
    </row>
    <row r="40" spans="1:8" ht="11.25" customHeight="1">
      <c r="A40" s="68" t="s">
        <v>65</v>
      </c>
      <c r="B40" s="13">
        <f t="shared" si="0"/>
        <v>23576</v>
      </c>
      <c r="C40" s="92">
        <f>SUM(C41:C45)</f>
        <v>12129</v>
      </c>
      <c r="D40" s="92">
        <f>SUM(D41:D45)</f>
        <v>11447</v>
      </c>
      <c r="E40" s="68" t="s">
        <v>66</v>
      </c>
      <c r="F40" s="13">
        <f t="shared" si="1"/>
        <v>4435</v>
      </c>
      <c r="G40" s="92">
        <f>SUM(G41:G45)</f>
        <v>1265</v>
      </c>
      <c r="H40" s="93">
        <f>SUM(H41:H45)</f>
        <v>3170</v>
      </c>
    </row>
    <row r="41" spans="1:8" ht="11.25" customHeight="1">
      <c r="A41" s="69">
        <v>30</v>
      </c>
      <c r="B41" s="13">
        <f t="shared" si="0"/>
        <v>4386</v>
      </c>
      <c r="C41" s="92">
        <v>2248</v>
      </c>
      <c r="D41" s="92">
        <v>2138</v>
      </c>
      <c r="E41" s="69">
        <v>90</v>
      </c>
      <c r="F41" s="13">
        <f t="shared" si="1"/>
        <v>1271</v>
      </c>
      <c r="G41" s="92">
        <v>399</v>
      </c>
      <c r="H41" s="93">
        <v>872</v>
      </c>
    </row>
    <row r="42" spans="1:8" ht="11.25" customHeight="1">
      <c r="A42" s="69">
        <v>31</v>
      </c>
      <c r="B42" s="13">
        <f t="shared" si="0"/>
        <v>4498</v>
      </c>
      <c r="C42" s="92">
        <v>2323</v>
      </c>
      <c r="D42" s="92">
        <v>2175</v>
      </c>
      <c r="E42" s="69">
        <v>91</v>
      </c>
      <c r="F42" s="13">
        <f t="shared" si="1"/>
        <v>1062</v>
      </c>
      <c r="G42" s="92">
        <v>308</v>
      </c>
      <c r="H42" s="93">
        <v>754</v>
      </c>
    </row>
    <row r="43" spans="1:8" ht="11.25" customHeight="1">
      <c r="A43" s="69">
        <v>32</v>
      </c>
      <c r="B43" s="13">
        <f t="shared" si="0"/>
        <v>4658</v>
      </c>
      <c r="C43" s="92">
        <v>2434</v>
      </c>
      <c r="D43" s="92">
        <v>2224</v>
      </c>
      <c r="E43" s="69">
        <v>92</v>
      </c>
      <c r="F43" s="13">
        <f t="shared" si="1"/>
        <v>866</v>
      </c>
      <c r="G43" s="92">
        <v>250</v>
      </c>
      <c r="H43" s="93">
        <v>616</v>
      </c>
    </row>
    <row r="44" spans="1:8" ht="11.25" customHeight="1">
      <c r="A44" s="69">
        <v>33</v>
      </c>
      <c r="B44" s="13">
        <f t="shared" si="0"/>
        <v>4826</v>
      </c>
      <c r="C44" s="92">
        <v>2488</v>
      </c>
      <c r="D44" s="92">
        <v>2338</v>
      </c>
      <c r="E44" s="69">
        <v>93</v>
      </c>
      <c r="F44" s="13">
        <f t="shared" si="1"/>
        <v>696</v>
      </c>
      <c r="G44" s="92">
        <v>170</v>
      </c>
      <c r="H44" s="93">
        <v>526</v>
      </c>
    </row>
    <row r="45" spans="1:8" ht="11.25" customHeight="1">
      <c r="A45" s="70">
        <v>34</v>
      </c>
      <c r="B45" s="71">
        <f t="shared" si="0"/>
        <v>5208</v>
      </c>
      <c r="C45" s="94">
        <v>2636</v>
      </c>
      <c r="D45" s="94">
        <v>2572</v>
      </c>
      <c r="E45" s="70">
        <v>94</v>
      </c>
      <c r="F45" s="71">
        <f t="shared" si="1"/>
        <v>540</v>
      </c>
      <c r="G45" s="94">
        <v>138</v>
      </c>
      <c r="H45" s="95">
        <v>402</v>
      </c>
    </row>
    <row r="46" spans="1:8" ht="11.25" customHeight="1">
      <c r="A46" s="68" t="s">
        <v>67</v>
      </c>
      <c r="B46" s="13">
        <f t="shared" si="0"/>
        <v>28858</v>
      </c>
      <c r="C46" s="92">
        <f>SUM(C47:C51)</f>
        <v>14598</v>
      </c>
      <c r="D46" s="92">
        <f>SUM(D47:D51)</f>
        <v>14260</v>
      </c>
      <c r="E46" s="68" t="s">
        <v>68</v>
      </c>
      <c r="F46" s="13">
        <f t="shared" si="1"/>
        <v>1203</v>
      </c>
      <c r="G46" s="92">
        <f>SUM(G47:G51)</f>
        <v>230</v>
      </c>
      <c r="H46" s="93">
        <f>SUM(H47:H51)</f>
        <v>973</v>
      </c>
    </row>
    <row r="47" spans="1:8" ht="11.25" customHeight="1">
      <c r="A47" s="69">
        <v>35</v>
      </c>
      <c r="B47" s="13">
        <f t="shared" si="0"/>
        <v>5547</v>
      </c>
      <c r="C47" s="92">
        <v>2771</v>
      </c>
      <c r="D47" s="92">
        <v>2776</v>
      </c>
      <c r="E47" s="69">
        <v>95</v>
      </c>
      <c r="F47" s="13">
        <f t="shared" si="1"/>
        <v>401</v>
      </c>
      <c r="G47" s="92">
        <v>76</v>
      </c>
      <c r="H47" s="93">
        <v>325</v>
      </c>
    </row>
    <row r="48" spans="1:8" ht="11.25" customHeight="1">
      <c r="A48" s="69">
        <v>36</v>
      </c>
      <c r="B48" s="13">
        <f t="shared" si="0"/>
        <v>5562</v>
      </c>
      <c r="C48" s="92">
        <v>2850</v>
      </c>
      <c r="D48" s="92">
        <v>2712</v>
      </c>
      <c r="E48" s="69">
        <v>96</v>
      </c>
      <c r="F48" s="13">
        <f t="shared" si="1"/>
        <v>299</v>
      </c>
      <c r="G48" s="92">
        <v>68</v>
      </c>
      <c r="H48" s="93">
        <v>231</v>
      </c>
    </row>
    <row r="49" spans="1:8" ht="11.25" customHeight="1">
      <c r="A49" s="69">
        <v>37</v>
      </c>
      <c r="B49" s="13">
        <f t="shared" si="0"/>
        <v>5694</v>
      </c>
      <c r="C49" s="92">
        <v>2874</v>
      </c>
      <c r="D49" s="92">
        <v>2820</v>
      </c>
      <c r="E49" s="69">
        <v>97</v>
      </c>
      <c r="F49" s="13">
        <f t="shared" si="1"/>
        <v>226</v>
      </c>
      <c r="G49" s="92">
        <v>42</v>
      </c>
      <c r="H49" s="93">
        <v>184</v>
      </c>
    </row>
    <row r="50" spans="1:8" ht="11.25" customHeight="1">
      <c r="A50" s="69">
        <v>38</v>
      </c>
      <c r="B50" s="13">
        <f t="shared" si="0"/>
        <v>5891</v>
      </c>
      <c r="C50" s="92">
        <v>2988</v>
      </c>
      <c r="D50" s="92">
        <v>2903</v>
      </c>
      <c r="E50" s="69">
        <v>98</v>
      </c>
      <c r="F50" s="13">
        <f t="shared" si="1"/>
        <v>157</v>
      </c>
      <c r="G50" s="92">
        <v>22</v>
      </c>
      <c r="H50" s="93">
        <v>135</v>
      </c>
    </row>
    <row r="51" spans="1:8" ht="11.25" customHeight="1">
      <c r="A51" s="70">
        <v>39</v>
      </c>
      <c r="B51" s="71">
        <f t="shared" si="0"/>
        <v>6164</v>
      </c>
      <c r="C51" s="94">
        <v>3115</v>
      </c>
      <c r="D51" s="94">
        <v>3049</v>
      </c>
      <c r="E51" s="70">
        <v>99</v>
      </c>
      <c r="F51" s="71">
        <f t="shared" si="1"/>
        <v>120</v>
      </c>
      <c r="G51" s="94">
        <v>22</v>
      </c>
      <c r="H51" s="95">
        <v>98</v>
      </c>
    </row>
    <row r="52" spans="1:8" ht="11.25" customHeight="1">
      <c r="A52" s="68" t="s">
        <v>69</v>
      </c>
      <c r="B52" s="13">
        <f t="shared" si="0"/>
        <v>34007</v>
      </c>
      <c r="C52" s="92">
        <f>SUM(C53:C57)</f>
        <v>17255</v>
      </c>
      <c r="D52" s="92">
        <f>SUM(D53:D57)</f>
        <v>16752</v>
      </c>
      <c r="E52" s="68" t="s">
        <v>70</v>
      </c>
      <c r="F52" s="13">
        <f t="shared" si="1"/>
        <v>218</v>
      </c>
      <c r="G52" s="92">
        <f>SUM(G53:G57)</f>
        <v>37</v>
      </c>
      <c r="H52" s="93">
        <f>SUM(H53:H57)</f>
        <v>181</v>
      </c>
    </row>
    <row r="53" spans="1:8" ht="11.25" customHeight="1">
      <c r="A53" s="69">
        <v>40</v>
      </c>
      <c r="B53" s="13">
        <f t="shared" si="0"/>
        <v>6342</v>
      </c>
      <c r="C53" s="92">
        <v>3158</v>
      </c>
      <c r="D53" s="92">
        <v>3184</v>
      </c>
      <c r="E53" s="69">
        <v>100</v>
      </c>
      <c r="F53" s="13">
        <f t="shared" si="1"/>
        <v>82</v>
      </c>
      <c r="G53" s="92">
        <v>12</v>
      </c>
      <c r="H53" s="93">
        <v>70</v>
      </c>
    </row>
    <row r="54" spans="1:8" ht="11.25" customHeight="1">
      <c r="A54" s="69">
        <v>41</v>
      </c>
      <c r="B54" s="13">
        <f t="shared" si="0"/>
        <v>6581</v>
      </c>
      <c r="C54" s="92">
        <v>3387</v>
      </c>
      <c r="D54" s="92">
        <v>3194</v>
      </c>
      <c r="E54" s="69">
        <v>101</v>
      </c>
      <c r="F54" s="13">
        <f t="shared" si="1"/>
        <v>60</v>
      </c>
      <c r="G54" s="92">
        <v>12</v>
      </c>
      <c r="H54" s="93">
        <v>48</v>
      </c>
    </row>
    <row r="55" spans="1:8" ht="11.25" customHeight="1">
      <c r="A55" s="69">
        <v>42</v>
      </c>
      <c r="B55" s="13">
        <f t="shared" si="0"/>
        <v>6700</v>
      </c>
      <c r="C55" s="92">
        <v>3436</v>
      </c>
      <c r="D55" s="92">
        <v>3264</v>
      </c>
      <c r="E55" s="69">
        <v>102</v>
      </c>
      <c r="F55" s="13">
        <f t="shared" si="1"/>
        <v>36</v>
      </c>
      <c r="G55" s="92">
        <v>8</v>
      </c>
      <c r="H55" s="93">
        <v>28</v>
      </c>
    </row>
    <row r="56" spans="1:8" ht="11.25" customHeight="1">
      <c r="A56" s="69">
        <v>43</v>
      </c>
      <c r="B56" s="13">
        <f t="shared" si="0"/>
        <v>7073</v>
      </c>
      <c r="C56" s="92">
        <v>3538</v>
      </c>
      <c r="D56" s="92">
        <v>3535</v>
      </c>
      <c r="E56" s="69">
        <v>103</v>
      </c>
      <c r="F56" s="13">
        <f t="shared" si="1"/>
        <v>19</v>
      </c>
      <c r="G56" s="92">
        <v>1</v>
      </c>
      <c r="H56" s="93">
        <v>18</v>
      </c>
    </row>
    <row r="57" spans="1:8" ht="11.25" customHeight="1">
      <c r="A57" s="70">
        <v>44</v>
      </c>
      <c r="B57" s="71">
        <f t="shared" si="0"/>
        <v>7311</v>
      </c>
      <c r="C57" s="94">
        <v>3736</v>
      </c>
      <c r="D57" s="94">
        <v>3575</v>
      </c>
      <c r="E57" s="70">
        <v>104</v>
      </c>
      <c r="F57" s="71">
        <f t="shared" si="1"/>
        <v>21</v>
      </c>
      <c r="G57" s="94">
        <v>4</v>
      </c>
      <c r="H57" s="95">
        <v>17</v>
      </c>
    </row>
    <row r="58" spans="1:8" ht="11.25" customHeight="1">
      <c r="A58" s="68" t="s">
        <v>71</v>
      </c>
      <c r="B58" s="13">
        <f t="shared" si="0"/>
        <v>38705</v>
      </c>
      <c r="C58" s="92">
        <f>SUM(C59:C63)</f>
        <v>19663</v>
      </c>
      <c r="D58" s="92">
        <f>SUM(D59:D63)</f>
        <v>19042</v>
      </c>
      <c r="E58" s="68" t="s">
        <v>285</v>
      </c>
      <c r="F58" s="13">
        <f>SUM(G58:H58)</f>
        <v>14</v>
      </c>
      <c r="G58" s="92">
        <f>SUM(G59:G63)</f>
        <v>1</v>
      </c>
      <c r="H58" s="93">
        <f>SUM(H59:H63)</f>
        <v>13</v>
      </c>
    </row>
    <row r="59" spans="1:8" ht="11.25" customHeight="1">
      <c r="A59" s="69">
        <v>45</v>
      </c>
      <c r="B59" s="13">
        <f t="shared" si="0"/>
        <v>7758</v>
      </c>
      <c r="C59" s="92">
        <v>3953</v>
      </c>
      <c r="D59" s="92">
        <v>3805</v>
      </c>
      <c r="E59" s="69">
        <v>105</v>
      </c>
      <c r="F59" s="13">
        <f t="shared" si="1"/>
        <v>5</v>
      </c>
      <c r="G59" s="92">
        <v>0</v>
      </c>
      <c r="H59" s="93">
        <v>5</v>
      </c>
    </row>
    <row r="60" spans="1:8" ht="11.25" customHeight="1">
      <c r="A60" s="69">
        <v>46</v>
      </c>
      <c r="B60" s="13">
        <f t="shared" si="0"/>
        <v>8113</v>
      </c>
      <c r="C60" s="92">
        <v>4091</v>
      </c>
      <c r="D60" s="92">
        <v>4022</v>
      </c>
      <c r="E60" s="69">
        <v>106</v>
      </c>
      <c r="F60" s="13">
        <f t="shared" si="1"/>
        <v>4</v>
      </c>
      <c r="G60" s="92">
        <v>1</v>
      </c>
      <c r="H60" s="93">
        <v>3</v>
      </c>
    </row>
    <row r="61" spans="1:8" ht="11.25" customHeight="1">
      <c r="A61" s="69">
        <v>47</v>
      </c>
      <c r="B61" s="13">
        <f t="shared" si="0"/>
        <v>7890</v>
      </c>
      <c r="C61" s="92">
        <v>3999</v>
      </c>
      <c r="D61" s="92">
        <v>3891</v>
      </c>
      <c r="E61" s="69">
        <v>107</v>
      </c>
      <c r="F61" s="13">
        <f t="shared" si="1"/>
        <v>5</v>
      </c>
      <c r="G61" s="92">
        <v>0</v>
      </c>
      <c r="H61" s="93">
        <v>5</v>
      </c>
    </row>
    <row r="62" spans="1:8" ht="11.25" customHeight="1">
      <c r="A62" s="69">
        <v>48</v>
      </c>
      <c r="B62" s="13">
        <f t="shared" si="0"/>
        <v>7645</v>
      </c>
      <c r="C62" s="92">
        <v>3884</v>
      </c>
      <c r="D62" s="92">
        <v>3761</v>
      </c>
      <c r="E62" s="69">
        <v>108</v>
      </c>
      <c r="F62" s="13">
        <f>SUM(G62:H62)</f>
        <v>0</v>
      </c>
      <c r="G62" s="92">
        <v>0</v>
      </c>
      <c r="H62" s="93">
        <v>0</v>
      </c>
    </row>
    <row r="63" spans="1:8" ht="11.25" customHeight="1">
      <c r="A63" s="70">
        <v>49</v>
      </c>
      <c r="B63" s="71">
        <f t="shared" si="0"/>
        <v>7299</v>
      </c>
      <c r="C63" s="94">
        <v>3736</v>
      </c>
      <c r="D63" s="94">
        <v>3563</v>
      </c>
      <c r="E63" s="70">
        <v>109</v>
      </c>
      <c r="F63" s="71">
        <f>SUM(G63:H63)</f>
        <v>0</v>
      </c>
      <c r="G63" s="94">
        <v>0</v>
      </c>
      <c r="H63" s="95">
        <v>0</v>
      </c>
    </row>
    <row r="64" spans="1:8" ht="11.25" customHeight="1">
      <c r="A64" s="68" t="s">
        <v>72</v>
      </c>
      <c r="B64" s="13">
        <f t="shared" si="0"/>
        <v>33682</v>
      </c>
      <c r="C64" s="92">
        <f>SUM(C65:C69)</f>
        <v>17592</v>
      </c>
      <c r="D64" s="92">
        <f>SUM(D65:D69)</f>
        <v>16090</v>
      </c>
      <c r="E64" s="69"/>
      <c r="F64" s="18"/>
      <c r="G64" s="14"/>
      <c r="H64" s="19"/>
    </row>
    <row r="65" spans="1:8" ht="11.25" customHeight="1">
      <c r="A65" s="69">
        <v>50</v>
      </c>
      <c r="B65" s="13">
        <f t="shared" si="0"/>
        <v>7433</v>
      </c>
      <c r="C65" s="92">
        <v>3820</v>
      </c>
      <c r="D65" s="92">
        <v>3613</v>
      </c>
      <c r="E65" s="69"/>
      <c r="F65" s="72"/>
      <c r="G65" s="14"/>
      <c r="H65" s="73"/>
    </row>
    <row r="66" spans="1:8" ht="11.25" customHeight="1">
      <c r="A66" s="69">
        <v>51</v>
      </c>
      <c r="B66" s="13">
        <f t="shared" si="0"/>
        <v>7342</v>
      </c>
      <c r="C66" s="92">
        <v>3775</v>
      </c>
      <c r="D66" s="92">
        <v>3567</v>
      </c>
      <c r="E66" s="69"/>
      <c r="F66" s="18"/>
      <c r="G66" s="14"/>
      <c r="H66" s="19"/>
    </row>
    <row r="67" spans="1:8" ht="11.25" customHeight="1">
      <c r="A67" s="69">
        <v>52</v>
      </c>
      <c r="B67" s="13">
        <f t="shared" si="0"/>
        <v>6629</v>
      </c>
      <c r="C67" s="92">
        <v>3541</v>
      </c>
      <c r="D67" s="92">
        <v>3088</v>
      </c>
      <c r="E67" s="69"/>
      <c r="F67" s="13"/>
      <c r="G67" s="14"/>
      <c r="H67" s="19"/>
    </row>
    <row r="68" spans="1:8" ht="11.25" customHeight="1">
      <c r="A68" s="69">
        <v>53</v>
      </c>
      <c r="B68" s="13">
        <f t="shared" ref="B68:B75" si="2">SUM(C68:D68)</f>
        <v>5984</v>
      </c>
      <c r="C68" s="92">
        <v>3097</v>
      </c>
      <c r="D68" s="92">
        <v>2887</v>
      </c>
      <c r="E68" s="69" t="s">
        <v>46</v>
      </c>
      <c r="F68" s="72">
        <f>SUM(F72:F74)+F65</f>
        <v>435455</v>
      </c>
      <c r="G68" s="104">
        <f t="shared" ref="G68:H68" si="3">SUM(G72:G74)+G65</f>
        <v>215689</v>
      </c>
      <c r="H68" s="73">
        <f t="shared" si="3"/>
        <v>219766</v>
      </c>
    </row>
    <row r="69" spans="1:8" ht="11.25" customHeight="1">
      <c r="A69" s="70">
        <v>54</v>
      </c>
      <c r="B69" s="71">
        <f t="shared" si="2"/>
        <v>6294</v>
      </c>
      <c r="C69" s="94">
        <v>3359</v>
      </c>
      <c r="D69" s="94">
        <v>2935</v>
      </c>
      <c r="E69" s="70" t="s">
        <v>302</v>
      </c>
      <c r="F69" s="71">
        <v>199832</v>
      </c>
      <c r="G69" s="16"/>
      <c r="H69" s="17"/>
    </row>
    <row r="70" spans="1:8" ht="11.25" customHeight="1">
      <c r="A70" s="68" t="s">
        <v>73</v>
      </c>
      <c r="B70" s="13">
        <f t="shared" si="2"/>
        <v>26539</v>
      </c>
      <c r="C70" s="92">
        <f>SUM(C71:C75)</f>
        <v>13829</v>
      </c>
      <c r="D70" s="92">
        <f>SUM(D71:D75)</f>
        <v>12710</v>
      </c>
      <c r="E70" s="69"/>
      <c r="F70" s="13"/>
      <c r="G70" s="74"/>
      <c r="H70" s="75"/>
    </row>
    <row r="71" spans="1:8" ht="11.25" customHeight="1">
      <c r="A71" s="69">
        <v>55</v>
      </c>
      <c r="B71" s="13">
        <f t="shared" si="2"/>
        <v>6015</v>
      </c>
      <c r="C71" s="92">
        <v>3111</v>
      </c>
      <c r="D71" s="92">
        <v>2904</v>
      </c>
      <c r="E71" s="69" t="s">
        <v>74</v>
      </c>
      <c r="F71" s="72"/>
      <c r="G71" s="14"/>
      <c r="H71" s="15"/>
    </row>
    <row r="72" spans="1:8" ht="11.25" customHeight="1">
      <c r="A72" s="69">
        <v>56</v>
      </c>
      <c r="B72" s="13">
        <f t="shared" si="2"/>
        <v>5669</v>
      </c>
      <c r="C72" s="92">
        <v>2988</v>
      </c>
      <c r="D72" s="92">
        <v>2681</v>
      </c>
      <c r="E72" s="69" t="s">
        <v>75</v>
      </c>
      <c r="F72" s="105">
        <f>$B$4+$B$10+$B$16</f>
        <v>58375</v>
      </c>
      <c r="G72" s="106">
        <f>$C$4+$C$10+$C$16</f>
        <v>29863</v>
      </c>
      <c r="H72" s="107">
        <f>$D$4+$D$10+$D$16</f>
        <v>28512</v>
      </c>
    </row>
    <row r="73" spans="1:8" ht="11.25" customHeight="1">
      <c r="A73" s="69">
        <v>57</v>
      </c>
      <c r="B73" s="13">
        <f t="shared" si="2"/>
        <v>5113</v>
      </c>
      <c r="C73" s="92">
        <v>2689</v>
      </c>
      <c r="D73" s="92">
        <v>2424</v>
      </c>
      <c r="E73" s="68" t="s">
        <v>76</v>
      </c>
      <c r="F73" s="13">
        <f>$B$22+$B$28+$B$34+$B$40+$B$46+$B$52+$B$58+$B$64+$B$70+$F$4</f>
        <v>271211</v>
      </c>
      <c r="G73" s="14">
        <f>$C$22+$C$28+$C$34+$C$40+$C$46+$C$52+$C$58+$C$64+$C$70+$G$4</f>
        <v>139543</v>
      </c>
      <c r="H73" s="15">
        <f>$D$22+$D$28+$D$34+$D$40+$D$46+$D$52+$D$58+$D$64+$D$70+$H$4</f>
        <v>131668</v>
      </c>
    </row>
    <row r="74" spans="1:8" ht="11.25" customHeight="1">
      <c r="A74" s="69">
        <v>58</v>
      </c>
      <c r="B74" s="13">
        <f t="shared" si="2"/>
        <v>5011</v>
      </c>
      <c r="C74" s="92">
        <v>2594</v>
      </c>
      <c r="D74" s="92">
        <v>2417</v>
      </c>
      <c r="E74" s="68" t="s">
        <v>77</v>
      </c>
      <c r="F74" s="13">
        <f>$F$10+$F$16+$F$22+$F$28+$F$34+$F$40+$F$46+$F$52+$F$58</f>
        <v>105869</v>
      </c>
      <c r="G74" s="14">
        <f>$G$10+$G$16+$G$22+$G$28+$G$34+$G$40+$G$46+$G$52+$G$58</f>
        <v>46283</v>
      </c>
      <c r="H74" s="15">
        <f>$H$10+$H$16+$H$22+$H$28+$H$34+$H$40+$H$46+$H$52+$H$58</f>
        <v>59586</v>
      </c>
    </row>
    <row r="75" spans="1:8" ht="13.5" customHeight="1" thickBot="1">
      <c r="A75" s="76">
        <v>59</v>
      </c>
      <c r="B75" s="77">
        <f t="shared" si="2"/>
        <v>4731</v>
      </c>
      <c r="C75" s="78">
        <v>2447</v>
      </c>
      <c r="D75" s="78">
        <v>2284</v>
      </c>
      <c r="E75" s="79" t="s">
        <v>303</v>
      </c>
      <c r="F75" s="77">
        <f>$F$22+$F$28+$F$34+$F$40+$F$46+$F$52+$F$58</f>
        <v>54501</v>
      </c>
      <c r="G75" s="78">
        <f>$G$22+$G$28+$G$34+$G$40+$G$46+$G$52+$G$58</f>
        <v>22163</v>
      </c>
      <c r="H75" s="80">
        <f>$H$22+$H$28+$H$34+$H$40+$H$46+$H$52+$H$58</f>
        <v>32338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25" t="s">
        <v>286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s="1" customFormat="1" ht="20.25" customHeight="1">
      <c r="A2" s="161" t="s">
        <v>352</v>
      </c>
      <c r="B2" s="161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162" t="s">
        <v>15</v>
      </c>
      <c r="B3" s="163" t="s">
        <v>30</v>
      </c>
      <c r="C3" s="163" t="s">
        <v>31</v>
      </c>
      <c r="D3" s="163" t="s">
        <v>32</v>
      </c>
      <c r="E3" s="162" t="s">
        <v>33</v>
      </c>
      <c r="F3" s="162"/>
      <c r="G3" s="162"/>
      <c r="H3" s="162"/>
      <c r="I3" s="162" t="s">
        <v>34</v>
      </c>
      <c r="J3" s="162"/>
      <c r="K3" s="162"/>
      <c r="L3" s="162"/>
      <c r="M3" s="163" t="s">
        <v>35</v>
      </c>
      <c r="N3" s="163" t="s">
        <v>29</v>
      </c>
    </row>
    <row r="4" spans="1:14" s="1" customFormat="1" ht="20.100000000000001" customHeight="1">
      <c r="A4" s="162"/>
      <c r="B4" s="163"/>
      <c r="C4" s="163"/>
      <c r="D4" s="163"/>
      <c r="E4" s="162"/>
      <c r="F4" s="162"/>
      <c r="G4" s="162"/>
      <c r="H4" s="162"/>
      <c r="I4" s="162"/>
      <c r="J4" s="162"/>
      <c r="K4" s="162"/>
      <c r="L4" s="162"/>
      <c r="M4" s="163"/>
      <c r="N4" s="163"/>
    </row>
    <row r="5" spans="1:14" s="1" customFormat="1" ht="20.100000000000001" customHeight="1">
      <c r="A5" s="162"/>
      <c r="B5" s="163"/>
      <c r="C5" s="163"/>
      <c r="D5" s="163"/>
      <c r="E5" s="81" t="s">
        <v>36</v>
      </c>
      <c r="F5" s="81" t="s">
        <v>37</v>
      </c>
      <c r="G5" s="81" t="s">
        <v>38</v>
      </c>
      <c r="H5" s="81" t="s">
        <v>29</v>
      </c>
      <c r="I5" s="81" t="s">
        <v>36</v>
      </c>
      <c r="J5" s="81" t="s">
        <v>37</v>
      </c>
      <c r="K5" s="81" t="s">
        <v>38</v>
      </c>
      <c r="L5" s="81" t="s">
        <v>29</v>
      </c>
      <c r="M5" s="163"/>
      <c r="N5" s="163"/>
    </row>
    <row r="6" spans="1:14" s="1" customFormat="1" ht="20.100000000000001" customHeight="1">
      <c r="A6" s="81" t="s">
        <v>16</v>
      </c>
      <c r="B6" s="82">
        <v>7</v>
      </c>
      <c r="C6" s="82">
        <v>15</v>
      </c>
      <c r="D6" s="82">
        <f>B6-C6</f>
        <v>-8</v>
      </c>
      <c r="E6" s="82">
        <v>30</v>
      </c>
      <c r="F6" s="82">
        <v>24</v>
      </c>
      <c r="G6" s="82">
        <v>18</v>
      </c>
      <c r="H6" s="82">
        <f>SUM(E6:G6)</f>
        <v>72</v>
      </c>
      <c r="I6" s="82">
        <v>28</v>
      </c>
      <c r="J6" s="82">
        <v>17</v>
      </c>
      <c r="K6" s="82">
        <v>27</v>
      </c>
      <c r="L6" s="82">
        <f>SUM(I6:K6)</f>
        <v>72</v>
      </c>
      <c r="M6" s="82">
        <f>H6-L6</f>
        <v>0</v>
      </c>
      <c r="N6" s="82">
        <f>D6+M6</f>
        <v>-8</v>
      </c>
    </row>
    <row r="7" spans="1:14" s="1" customFormat="1" ht="20.100000000000001" customHeight="1">
      <c r="A7" s="81" t="s">
        <v>17</v>
      </c>
      <c r="B7" s="82">
        <v>42</v>
      </c>
      <c r="C7" s="82">
        <v>33</v>
      </c>
      <c r="D7" s="82">
        <f t="shared" ref="D7:D18" si="0">B7-C7</f>
        <v>9</v>
      </c>
      <c r="E7" s="82">
        <v>98</v>
      </c>
      <c r="F7" s="82">
        <v>76</v>
      </c>
      <c r="G7" s="82">
        <v>57</v>
      </c>
      <c r="H7" s="82">
        <f t="shared" ref="H7:H20" si="1">SUM(E7:G7)</f>
        <v>231</v>
      </c>
      <c r="I7" s="82">
        <v>78</v>
      </c>
      <c r="J7" s="82">
        <v>79</v>
      </c>
      <c r="K7" s="82">
        <v>85</v>
      </c>
      <c r="L7" s="82">
        <f t="shared" ref="L7:L20" si="2">SUM(I7:K7)</f>
        <v>242</v>
      </c>
      <c r="M7" s="82">
        <f t="shared" ref="M7:M20" si="3">H7-L7</f>
        <v>-11</v>
      </c>
      <c r="N7" s="82">
        <f t="shared" ref="N7:N18" si="4">D7+M7</f>
        <v>-2</v>
      </c>
    </row>
    <row r="8" spans="1:14" s="1" customFormat="1" ht="20.100000000000001" customHeight="1">
      <c r="A8" s="81" t="s">
        <v>18</v>
      </c>
      <c r="B8" s="82">
        <v>22</v>
      </c>
      <c r="C8" s="82">
        <v>27</v>
      </c>
      <c r="D8" s="82">
        <f t="shared" si="0"/>
        <v>-5</v>
      </c>
      <c r="E8" s="82">
        <v>73</v>
      </c>
      <c r="F8" s="82">
        <v>57</v>
      </c>
      <c r="G8" s="82">
        <v>48</v>
      </c>
      <c r="H8" s="82">
        <f t="shared" si="1"/>
        <v>178</v>
      </c>
      <c r="I8" s="82">
        <v>72</v>
      </c>
      <c r="J8" s="82">
        <v>76</v>
      </c>
      <c r="K8" s="82">
        <v>35</v>
      </c>
      <c r="L8" s="82">
        <f t="shared" si="2"/>
        <v>183</v>
      </c>
      <c r="M8" s="82">
        <f t="shared" si="3"/>
        <v>-5</v>
      </c>
      <c r="N8" s="82">
        <f t="shared" si="4"/>
        <v>-10</v>
      </c>
    </row>
    <row r="9" spans="1:14" s="1" customFormat="1" ht="20.100000000000001" customHeight="1">
      <c r="A9" s="81" t="s">
        <v>19</v>
      </c>
      <c r="B9" s="82">
        <v>26</v>
      </c>
      <c r="C9" s="82">
        <v>16</v>
      </c>
      <c r="D9" s="82">
        <f t="shared" si="0"/>
        <v>10</v>
      </c>
      <c r="E9" s="82">
        <v>48</v>
      </c>
      <c r="F9" s="82">
        <v>57</v>
      </c>
      <c r="G9" s="82">
        <v>28</v>
      </c>
      <c r="H9" s="82">
        <f>SUM(E9:G9)</f>
        <v>133</v>
      </c>
      <c r="I9" s="82">
        <v>52</v>
      </c>
      <c r="J9" s="82">
        <v>37</v>
      </c>
      <c r="K9" s="82">
        <v>39</v>
      </c>
      <c r="L9" s="82">
        <f t="shared" si="2"/>
        <v>128</v>
      </c>
      <c r="M9" s="82">
        <f t="shared" si="3"/>
        <v>5</v>
      </c>
      <c r="N9" s="82">
        <f t="shared" si="4"/>
        <v>15</v>
      </c>
    </row>
    <row r="10" spans="1:14" s="1" customFormat="1" ht="20.100000000000001" customHeight="1">
      <c r="A10" s="81" t="s">
        <v>20</v>
      </c>
      <c r="B10" s="82">
        <v>35</v>
      </c>
      <c r="C10" s="82">
        <v>32</v>
      </c>
      <c r="D10" s="82">
        <f t="shared" si="0"/>
        <v>3</v>
      </c>
      <c r="E10" s="82">
        <v>80</v>
      </c>
      <c r="F10" s="82">
        <v>77</v>
      </c>
      <c r="G10" s="82">
        <v>62</v>
      </c>
      <c r="H10" s="82">
        <f t="shared" si="1"/>
        <v>219</v>
      </c>
      <c r="I10" s="82">
        <v>62</v>
      </c>
      <c r="J10" s="82">
        <v>80</v>
      </c>
      <c r="K10" s="82">
        <v>50</v>
      </c>
      <c r="L10" s="82">
        <f t="shared" si="2"/>
        <v>192</v>
      </c>
      <c r="M10" s="82">
        <f t="shared" si="3"/>
        <v>27</v>
      </c>
      <c r="N10" s="82">
        <f t="shared" si="4"/>
        <v>30</v>
      </c>
    </row>
    <row r="11" spans="1:14" s="1" customFormat="1" ht="20.100000000000001" customHeight="1">
      <c r="A11" s="81" t="s">
        <v>21</v>
      </c>
      <c r="B11" s="82">
        <v>16</v>
      </c>
      <c r="C11" s="82">
        <v>24</v>
      </c>
      <c r="D11" s="82">
        <f t="shared" si="0"/>
        <v>-8</v>
      </c>
      <c r="E11" s="82">
        <v>47</v>
      </c>
      <c r="F11" s="82">
        <v>55</v>
      </c>
      <c r="G11" s="82">
        <v>30</v>
      </c>
      <c r="H11" s="82">
        <f t="shared" si="1"/>
        <v>132</v>
      </c>
      <c r="I11" s="82">
        <v>37</v>
      </c>
      <c r="J11" s="82">
        <v>40</v>
      </c>
      <c r="K11" s="82">
        <v>46</v>
      </c>
      <c r="L11" s="82">
        <f t="shared" si="2"/>
        <v>123</v>
      </c>
      <c r="M11" s="82">
        <f t="shared" si="3"/>
        <v>9</v>
      </c>
      <c r="N11" s="82">
        <f t="shared" si="4"/>
        <v>1</v>
      </c>
    </row>
    <row r="12" spans="1:14" s="1" customFormat="1" ht="20.100000000000001" customHeight="1">
      <c r="A12" s="81" t="s">
        <v>22</v>
      </c>
      <c r="B12" s="82">
        <v>10</v>
      </c>
      <c r="C12" s="82">
        <v>37</v>
      </c>
      <c r="D12" s="82">
        <f>B12-C12</f>
        <v>-27</v>
      </c>
      <c r="E12" s="82">
        <v>49</v>
      </c>
      <c r="F12" s="82">
        <v>67</v>
      </c>
      <c r="G12" s="82">
        <v>63</v>
      </c>
      <c r="H12" s="82">
        <f t="shared" si="1"/>
        <v>179</v>
      </c>
      <c r="I12" s="82">
        <v>47</v>
      </c>
      <c r="J12" s="82">
        <v>53</v>
      </c>
      <c r="K12" s="82">
        <v>46</v>
      </c>
      <c r="L12" s="82">
        <f t="shared" si="2"/>
        <v>146</v>
      </c>
      <c r="M12" s="82">
        <f t="shared" si="3"/>
        <v>33</v>
      </c>
      <c r="N12" s="82">
        <f t="shared" si="4"/>
        <v>6</v>
      </c>
    </row>
    <row r="13" spans="1:14" s="1" customFormat="1" ht="20.100000000000001" customHeight="1">
      <c r="A13" s="81" t="s">
        <v>23</v>
      </c>
      <c r="B13" s="82">
        <v>8</v>
      </c>
      <c r="C13" s="82">
        <v>20</v>
      </c>
      <c r="D13" s="82">
        <f t="shared" si="0"/>
        <v>-12</v>
      </c>
      <c r="E13" s="82">
        <v>33</v>
      </c>
      <c r="F13" s="82">
        <v>36</v>
      </c>
      <c r="G13" s="82">
        <v>49</v>
      </c>
      <c r="H13" s="82">
        <f t="shared" si="1"/>
        <v>118</v>
      </c>
      <c r="I13" s="82">
        <v>40</v>
      </c>
      <c r="J13" s="82">
        <v>50</v>
      </c>
      <c r="K13" s="82">
        <v>28</v>
      </c>
      <c r="L13" s="82">
        <f t="shared" si="2"/>
        <v>118</v>
      </c>
      <c r="M13" s="82">
        <f t="shared" si="3"/>
        <v>0</v>
      </c>
      <c r="N13" s="82">
        <f t="shared" si="4"/>
        <v>-12</v>
      </c>
    </row>
    <row r="14" spans="1:14" s="1" customFormat="1" ht="20.100000000000001" customHeight="1">
      <c r="A14" s="81" t="s">
        <v>24</v>
      </c>
      <c r="B14" s="82">
        <v>12</v>
      </c>
      <c r="C14" s="82">
        <v>23</v>
      </c>
      <c r="D14" s="82">
        <f t="shared" si="0"/>
        <v>-11</v>
      </c>
      <c r="E14" s="82">
        <v>68</v>
      </c>
      <c r="F14" s="82">
        <v>53</v>
      </c>
      <c r="G14" s="82">
        <v>80</v>
      </c>
      <c r="H14" s="82">
        <f t="shared" si="1"/>
        <v>201</v>
      </c>
      <c r="I14" s="82">
        <v>65</v>
      </c>
      <c r="J14" s="82">
        <v>48</v>
      </c>
      <c r="K14" s="82">
        <v>70</v>
      </c>
      <c r="L14" s="82">
        <f t="shared" si="2"/>
        <v>183</v>
      </c>
      <c r="M14" s="82">
        <f t="shared" si="3"/>
        <v>18</v>
      </c>
      <c r="N14" s="82">
        <f t="shared" si="4"/>
        <v>7</v>
      </c>
    </row>
    <row r="15" spans="1:14" s="1" customFormat="1" ht="20.100000000000001" customHeight="1">
      <c r="A15" s="81" t="s">
        <v>25</v>
      </c>
      <c r="B15" s="82">
        <v>26</v>
      </c>
      <c r="C15" s="82">
        <v>16</v>
      </c>
      <c r="D15" s="82">
        <f>B15-C15</f>
        <v>10</v>
      </c>
      <c r="E15" s="82">
        <v>72</v>
      </c>
      <c r="F15" s="82">
        <v>100</v>
      </c>
      <c r="G15" s="82">
        <v>60</v>
      </c>
      <c r="H15" s="82">
        <f t="shared" si="1"/>
        <v>232</v>
      </c>
      <c r="I15" s="82">
        <v>57</v>
      </c>
      <c r="J15" s="82">
        <v>80</v>
      </c>
      <c r="K15" s="82">
        <v>85</v>
      </c>
      <c r="L15" s="82">
        <f t="shared" si="2"/>
        <v>222</v>
      </c>
      <c r="M15" s="82">
        <f t="shared" si="3"/>
        <v>10</v>
      </c>
      <c r="N15" s="82">
        <f t="shared" si="4"/>
        <v>20</v>
      </c>
    </row>
    <row r="16" spans="1:14" s="1" customFormat="1" ht="20.100000000000001" customHeight="1">
      <c r="A16" s="81" t="s">
        <v>26</v>
      </c>
      <c r="B16" s="82">
        <v>3</v>
      </c>
      <c r="C16" s="82">
        <v>4</v>
      </c>
      <c r="D16" s="82">
        <f>B16-C16</f>
        <v>-1</v>
      </c>
      <c r="E16" s="82">
        <v>20</v>
      </c>
      <c r="F16" s="82">
        <v>24</v>
      </c>
      <c r="G16" s="82">
        <v>16</v>
      </c>
      <c r="H16" s="82">
        <f t="shared" si="1"/>
        <v>60</v>
      </c>
      <c r="I16" s="82">
        <v>12</v>
      </c>
      <c r="J16" s="82">
        <v>16</v>
      </c>
      <c r="K16" s="82">
        <v>17</v>
      </c>
      <c r="L16" s="82">
        <f t="shared" si="2"/>
        <v>45</v>
      </c>
      <c r="M16" s="82">
        <f t="shared" si="3"/>
        <v>15</v>
      </c>
      <c r="N16" s="82">
        <f t="shared" si="4"/>
        <v>14</v>
      </c>
    </row>
    <row r="17" spans="1:14" s="1" customFormat="1" ht="20.100000000000001" customHeight="1">
      <c r="A17" s="81" t="s">
        <v>27</v>
      </c>
      <c r="B17" s="82">
        <v>23</v>
      </c>
      <c r="C17" s="82">
        <v>20</v>
      </c>
      <c r="D17" s="82">
        <f t="shared" si="0"/>
        <v>3</v>
      </c>
      <c r="E17" s="82">
        <v>34</v>
      </c>
      <c r="F17" s="82">
        <v>54</v>
      </c>
      <c r="G17" s="82">
        <v>47</v>
      </c>
      <c r="H17" s="82">
        <f t="shared" si="1"/>
        <v>135</v>
      </c>
      <c r="I17" s="82">
        <v>57</v>
      </c>
      <c r="J17" s="82">
        <v>72</v>
      </c>
      <c r="K17" s="82">
        <v>41</v>
      </c>
      <c r="L17" s="82">
        <f>SUM(I17:K17)</f>
        <v>170</v>
      </c>
      <c r="M17" s="82">
        <f t="shared" si="3"/>
        <v>-35</v>
      </c>
      <c r="N17" s="82">
        <f t="shared" si="4"/>
        <v>-32</v>
      </c>
    </row>
    <row r="18" spans="1:14" s="1" customFormat="1" ht="20.100000000000001" customHeight="1">
      <c r="A18" s="81" t="s">
        <v>28</v>
      </c>
      <c r="B18" s="82">
        <v>5</v>
      </c>
      <c r="C18" s="82">
        <v>19</v>
      </c>
      <c r="D18" s="82">
        <f t="shared" si="0"/>
        <v>-14</v>
      </c>
      <c r="E18" s="82">
        <v>17</v>
      </c>
      <c r="F18" s="82">
        <v>14</v>
      </c>
      <c r="G18" s="82">
        <v>33</v>
      </c>
      <c r="H18" s="82">
        <f t="shared" si="1"/>
        <v>64</v>
      </c>
      <c r="I18" s="82">
        <v>24</v>
      </c>
      <c r="J18" s="82">
        <v>44</v>
      </c>
      <c r="K18" s="82">
        <v>27</v>
      </c>
      <c r="L18" s="82">
        <f t="shared" si="2"/>
        <v>95</v>
      </c>
      <c r="M18" s="82">
        <f t="shared" si="3"/>
        <v>-31</v>
      </c>
      <c r="N18" s="82">
        <f t="shared" si="4"/>
        <v>-45</v>
      </c>
    </row>
    <row r="19" spans="1:14" s="1" customFormat="1" ht="20.100000000000001" customHeight="1">
      <c r="A19" s="83" t="s">
        <v>48</v>
      </c>
      <c r="B19" s="84">
        <v>125</v>
      </c>
      <c r="C19" s="84">
        <v>157</v>
      </c>
      <c r="D19" s="122">
        <f>B19-C19</f>
        <v>-32</v>
      </c>
      <c r="E19" s="84">
        <v>344</v>
      </c>
      <c r="F19" s="84">
        <v>361</v>
      </c>
      <c r="G19" s="84">
        <v>309</v>
      </c>
      <c r="H19" s="84">
        <f>SUM(E19:G19)</f>
        <v>1014</v>
      </c>
      <c r="I19" s="84">
        <v>368</v>
      </c>
      <c r="J19" s="84">
        <v>350</v>
      </c>
      <c r="K19" s="84">
        <v>313</v>
      </c>
      <c r="L19" s="84">
        <f t="shared" si="2"/>
        <v>1031</v>
      </c>
      <c r="M19" s="113">
        <f t="shared" si="3"/>
        <v>-17</v>
      </c>
      <c r="N19" s="118">
        <f>D19+M19</f>
        <v>-49</v>
      </c>
    </row>
    <row r="20" spans="1:14" s="1" customFormat="1" ht="20.100000000000001" customHeight="1">
      <c r="A20" s="83" t="s">
        <v>49</v>
      </c>
      <c r="B20" s="84">
        <v>110</v>
      </c>
      <c r="C20" s="84">
        <v>129</v>
      </c>
      <c r="D20" s="122">
        <f>B20-C20</f>
        <v>-19</v>
      </c>
      <c r="E20" s="84">
        <v>325</v>
      </c>
      <c r="F20" s="84">
        <v>333</v>
      </c>
      <c r="G20" s="84">
        <v>282</v>
      </c>
      <c r="H20" s="84">
        <f t="shared" si="1"/>
        <v>940</v>
      </c>
      <c r="I20" s="84">
        <v>263</v>
      </c>
      <c r="J20" s="84">
        <v>342</v>
      </c>
      <c r="K20" s="84">
        <v>283</v>
      </c>
      <c r="L20" s="84">
        <f t="shared" si="2"/>
        <v>888</v>
      </c>
      <c r="M20" s="113">
        <f t="shared" si="3"/>
        <v>52</v>
      </c>
      <c r="N20" s="118">
        <f>D20+M20</f>
        <v>33</v>
      </c>
    </row>
    <row r="21" spans="1:14" s="1" customFormat="1" ht="19.5" customHeight="1">
      <c r="A21" s="83" t="s">
        <v>50</v>
      </c>
      <c r="B21" s="84">
        <f t="shared" ref="B21:G21" si="5">SUM(B6:B18)</f>
        <v>235</v>
      </c>
      <c r="C21" s="84">
        <f t="shared" si="5"/>
        <v>286</v>
      </c>
      <c r="D21" s="123">
        <f t="shared" si="5"/>
        <v>-51</v>
      </c>
      <c r="E21" s="84">
        <f t="shared" si="5"/>
        <v>669</v>
      </c>
      <c r="F21" s="84">
        <f t="shared" si="5"/>
        <v>694</v>
      </c>
      <c r="G21" s="84">
        <f t="shared" si="5"/>
        <v>591</v>
      </c>
      <c r="H21" s="84">
        <f t="shared" ref="H21:M21" si="6">SUM(H6:H18)</f>
        <v>1954</v>
      </c>
      <c r="I21" s="84">
        <f t="shared" si="6"/>
        <v>631</v>
      </c>
      <c r="J21" s="84">
        <f t="shared" si="6"/>
        <v>692</v>
      </c>
      <c r="K21" s="84">
        <f>SUM(K6:K18)</f>
        <v>596</v>
      </c>
      <c r="L21" s="84">
        <f t="shared" si="6"/>
        <v>1919</v>
      </c>
      <c r="M21" s="84">
        <f t="shared" si="6"/>
        <v>35</v>
      </c>
      <c r="N21" s="119">
        <f>SUM(N6:N18)</f>
        <v>-16</v>
      </c>
    </row>
    <row r="22" spans="1:14" s="1" customFormat="1" ht="7.5" customHeight="1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7"/>
      <c r="N22" s="88"/>
    </row>
    <row r="23" spans="1:14">
      <c r="A23" s="160" t="s">
        <v>287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="120" zoomScaleNormal="12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24" t="s">
        <v>288</v>
      </c>
      <c r="C1" s="124"/>
      <c r="D1" s="124"/>
      <c r="E1" s="124"/>
      <c r="F1" s="124"/>
    </row>
    <row r="2" spans="2:6" s="3" customFormat="1" ht="23.25" customHeight="1">
      <c r="B2" s="3" t="s">
        <v>353</v>
      </c>
    </row>
    <row r="3" spans="2:6" s="3" customFormat="1">
      <c r="B3" s="164" t="s">
        <v>39</v>
      </c>
      <c r="C3" s="164" t="s">
        <v>3</v>
      </c>
      <c r="D3" s="167" t="s">
        <v>0</v>
      </c>
      <c r="E3" s="168"/>
      <c r="F3" s="169"/>
    </row>
    <row r="4" spans="2:6" s="3" customFormat="1">
      <c r="B4" s="165"/>
      <c r="C4" s="165"/>
      <c r="D4" s="170"/>
      <c r="E4" s="171"/>
      <c r="F4" s="172"/>
    </row>
    <row r="5" spans="2:6" s="3" customFormat="1" ht="23.25" customHeight="1">
      <c r="B5" s="166"/>
      <c r="C5" s="166"/>
      <c r="D5" s="89" t="s">
        <v>6</v>
      </c>
      <c r="E5" s="89" t="s">
        <v>7</v>
      </c>
      <c r="F5" s="89" t="s">
        <v>8</v>
      </c>
    </row>
    <row r="6" spans="2:6" s="3" customFormat="1" ht="27" customHeight="1">
      <c r="B6" s="90" t="s">
        <v>292</v>
      </c>
      <c r="C6" s="29">
        <v>121</v>
      </c>
      <c r="D6" s="29">
        <f>E6+F6</f>
        <v>185</v>
      </c>
      <c r="E6" s="29">
        <v>99</v>
      </c>
      <c r="F6" s="29">
        <v>86</v>
      </c>
    </row>
    <row r="7" spans="2:6" s="3" customFormat="1" ht="27" customHeight="1">
      <c r="B7" s="89" t="s">
        <v>40</v>
      </c>
      <c r="C7" s="29">
        <v>347</v>
      </c>
      <c r="D7" s="29">
        <f t="shared" ref="D7:D16" si="0">E7+F7</f>
        <v>583</v>
      </c>
      <c r="E7" s="29">
        <v>333</v>
      </c>
      <c r="F7" s="29">
        <v>250</v>
      </c>
    </row>
    <row r="8" spans="2:6" s="3" customFormat="1" ht="27" customHeight="1">
      <c r="B8" s="89" t="s">
        <v>293</v>
      </c>
      <c r="C8" s="29">
        <v>312</v>
      </c>
      <c r="D8" s="29">
        <f t="shared" si="0"/>
        <v>494</v>
      </c>
      <c r="E8" s="29">
        <v>374</v>
      </c>
      <c r="F8" s="29">
        <v>120</v>
      </c>
    </row>
    <row r="9" spans="2:6" s="3" customFormat="1" ht="27" customHeight="1">
      <c r="B9" s="89" t="s">
        <v>289</v>
      </c>
      <c r="C9" s="29">
        <v>908</v>
      </c>
      <c r="D9" s="29">
        <f t="shared" si="0"/>
        <v>1262</v>
      </c>
      <c r="E9" s="29">
        <v>584</v>
      </c>
      <c r="F9" s="29">
        <v>678</v>
      </c>
    </row>
    <row r="10" spans="2:6" s="3" customFormat="1" ht="27" customHeight="1">
      <c r="B10" s="89" t="s">
        <v>349</v>
      </c>
      <c r="C10" s="29">
        <v>219</v>
      </c>
      <c r="D10" s="29">
        <f t="shared" si="0"/>
        <v>227</v>
      </c>
      <c r="E10" s="29">
        <v>161</v>
      </c>
      <c r="F10" s="29">
        <v>66</v>
      </c>
    </row>
    <row r="11" spans="2:6" s="3" customFormat="1" ht="27" customHeight="1">
      <c r="B11" s="89" t="s">
        <v>41</v>
      </c>
      <c r="C11" s="29">
        <v>651</v>
      </c>
      <c r="D11" s="29">
        <f t="shared" si="0"/>
        <v>817</v>
      </c>
      <c r="E11" s="29">
        <v>374</v>
      </c>
      <c r="F11" s="29">
        <v>443</v>
      </c>
    </row>
    <row r="12" spans="2:6" s="3" customFormat="1" ht="27" customHeight="1">
      <c r="B12" s="89" t="s">
        <v>42</v>
      </c>
      <c r="C12" s="29">
        <v>273</v>
      </c>
      <c r="D12" s="29">
        <f t="shared" si="0"/>
        <v>502</v>
      </c>
      <c r="E12" s="29">
        <v>259</v>
      </c>
      <c r="F12" s="29">
        <v>243</v>
      </c>
    </row>
    <row r="13" spans="2:6" s="3" customFormat="1" ht="27" customHeight="1">
      <c r="B13" s="89" t="s">
        <v>43</v>
      </c>
      <c r="C13" s="29">
        <v>344</v>
      </c>
      <c r="D13" s="29">
        <f t="shared" si="0"/>
        <v>415</v>
      </c>
      <c r="E13" s="29">
        <v>83</v>
      </c>
      <c r="F13" s="29">
        <v>332</v>
      </c>
    </row>
    <row r="14" spans="2:6" s="3" customFormat="1" ht="27" customHeight="1">
      <c r="B14" s="89" t="s">
        <v>350</v>
      </c>
      <c r="C14" s="29">
        <v>152</v>
      </c>
      <c r="D14" s="29">
        <f t="shared" si="0"/>
        <v>168</v>
      </c>
      <c r="E14" s="29">
        <v>56</v>
      </c>
      <c r="F14" s="29">
        <v>112</v>
      </c>
    </row>
    <row r="15" spans="2:6" s="3" customFormat="1" ht="27" customHeight="1">
      <c r="B15" s="89" t="s">
        <v>44</v>
      </c>
      <c r="C15" s="29">
        <v>183</v>
      </c>
      <c r="D15" s="29">
        <f>E15+F15</f>
        <v>199</v>
      </c>
      <c r="E15" s="29">
        <v>137</v>
      </c>
      <c r="F15" s="29">
        <v>62</v>
      </c>
    </row>
    <row r="16" spans="2:6" s="3" customFormat="1" ht="27" customHeight="1">
      <c r="B16" s="56" t="s">
        <v>294</v>
      </c>
      <c r="C16" s="29">
        <v>419</v>
      </c>
      <c r="D16" s="29">
        <f t="shared" si="0"/>
        <v>616</v>
      </c>
      <c r="E16" s="29">
        <v>346</v>
      </c>
      <c r="F16" s="29">
        <v>270</v>
      </c>
    </row>
    <row r="17" spans="2:6" s="3" customFormat="1" ht="27" customHeight="1">
      <c r="B17" s="89" t="s">
        <v>45</v>
      </c>
      <c r="C17" s="29">
        <v>758</v>
      </c>
      <c r="D17" s="29">
        <f t="shared" ref="D17" si="1">E17+F17</f>
        <v>970</v>
      </c>
      <c r="E17" s="29">
        <v>585</v>
      </c>
      <c r="F17" s="29">
        <v>385</v>
      </c>
    </row>
    <row r="18" spans="2:6" s="3" customFormat="1" ht="27" customHeight="1">
      <c r="B18" s="31" t="s">
        <v>46</v>
      </c>
      <c r="C18" s="91">
        <f>SUM(C6:C17)</f>
        <v>4687</v>
      </c>
      <c r="D18" s="91">
        <f>SUM(D6:D17)</f>
        <v>6438</v>
      </c>
      <c r="E18" s="91">
        <f>SUM(E6:E17)</f>
        <v>3391</v>
      </c>
      <c r="F18" s="91">
        <f>SUM(F6:F17)</f>
        <v>3047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2"/>
  <sheetViews>
    <sheetView workbookViewId="0"/>
  </sheetViews>
  <sheetFormatPr defaultRowHeight="13.5"/>
  <sheetData>
    <row r="1" spans="1:13">
      <c r="B1" t="s">
        <v>306</v>
      </c>
      <c r="C1" t="s">
        <v>307</v>
      </c>
      <c r="D1" t="s">
        <v>308</v>
      </c>
      <c r="E1" t="s">
        <v>309</v>
      </c>
      <c r="F1" t="s">
        <v>310</v>
      </c>
      <c r="G1" t="s">
        <v>311</v>
      </c>
      <c r="H1" t="s">
        <v>312</v>
      </c>
      <c r="I1" t="s">
        <v>313</v>
      </c>
      <c r="J1" t="s">
        <v>314</v>
      </c>
      <c r="K1" t="s">
        <v>315</v>
      </c>
      <c r="L1" t="s">
        <v>316</v>
      </c>
      <c r="M1" t="s">
        <v>317</v>
      </c>
    </row>
    <row r="2" spans="1:13">
      <c r="A2" t="s">
        <v>318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319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320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321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322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323</v>
      </c>
      <c r="B7">
        <v>391320</v>
      </c>
      <c r="C7">
        <v>391488</v>
      </c>
      <c r="D7">
        <v>391434</v>
      </c>
      <c r="E7" s="114">
        <v>391417</v>
      </c>
      <c r="F7" s="114">
        <v>392131</v>
      </c>
      <c r="G7" s="114">
        <v>392479</v>
      </c>
      <c r="H7" s="114">
        <v>392679</v>
      </c>
      <c r="I7" s="114">
        <v>392565</v>
      </c>
      <c r="J7" s="114">
        <v>392759</v>
      </c>
      <c r="K7" s="114">
        <v>392810</v>
      </c>
      <c r="L7" s="114">
        <v>393046</v>
      </c>
      <c r="M7" s="114">
        <v>393344</v>
      </c>
    </row>
    <row r="8" spans="1:13">
      <c r="A8" t="s">
        <v>324</v>
      </c>
      <c r="B8">
        <v>393602</v>
      </c>
      <c r="C8">
        <v>393725</v>
      </c>
      <c r="D8">
        <v>393707</v>
      </c>
      <c r="E8" s="114">
        <v>393301</v>
      </c>
      <c r="F8" s="114">
        <v>394256</v>
      </c>
      <c r="G8" s="114">
        <v>394418</v>
      </c>
      <c r="H8" s="114">
        <v>394656</v>
      </c>
      <c r="I8" s="114">
        <v>394714</v>
      </c>
      <c r="J8" s="114">
        <v>394990</v>
      </c>
      <c r="K8" s="114">
        <v>396014</v>
      </c>
      <c r="L8" s="114">
        <v>396285</v>
      </c>
      <c r="M8" s="114">
        <v>396492</v>
      </c>
    </row>
    <row r="9" spans="1:13">
      <c r="A9" t="s">
        <v>325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326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327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328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329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330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331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332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333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334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335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336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337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346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2019-07-09T04:42:51Z</dcterms:modified>
</cp:coreProperties>
</file>