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5" yWindow="-15" windowWidth="10035" windowHeight="7770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52511"/>
</workbook>
</file>

<file path=xl/calcChain.xml><?xml version="1.0" encoding="utf-8"?>
<calcChain xmlns="http://schemas.openxmlformats.org/spreadsheetml/2006/main">
  <c r="D17" i="34" l="1"/>
  <c r="D16" i="34"/>
  <c r="D15" i="34"/>
  <c r="D14" i="34"/>
  <c r="D13" i="34"/>
  <c r="D12" i="34"/>
  <c r="D11" i="34"/>
  <c r="D10" i="34"/>
  <c r="D9" i="34"/>
  <c r="D8" i="34"/>
  <c r="D7" i="34"/>
  <c r="D6" i="34"/>
  <c r="H20" i="33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F63" i="32"/>
  <c r="F62" i="32"/>
  <c r="F61" i="32"/>
  <c r="F60" i="32"/>
  <c r="F59" i="32"/>
  <c r="H58" i="32"/>
  <c r="G58" i="32"/>
  <c r="F58" i="32"/>
  <c r="F57" i="32"/>
  <c r="F56" i="32"/>
  <c r="F55" i="32"/>
  <c r="F54" i="32"/>
  <c r="F53" i="32"/>
  <c r="H52" i="32"/>
  <c r="G52" i="32"/>
  <c r="F52" i="32"/>
  <c r="F51" i="32"/>
  <c r="F50" i="32"/>
  <c r="F49" i="32"/>
  <c r="F48" i="32"/>
  <c r="F47" i="32"/>
  <c r="H46" i="32"/>
  <c r="G46" i="32"/>
  <c r="F46" i="32"/>
  <c r="F45" i="32"/>
  <c r="F44" i="32"/>
  <c r="F43" i="32"/>
  <c r="F42" i="32"/>
  <c r="F41" i="32"/>
  <c r="H40" i="32"/>
  <c r="G40" i="32"/>
  <c r="F40" i="32"/>
  <c r="F39" i="32"/>
  <c r="F38" i="32"/>
  <c r="F37" i="32"/>
  <c r="F36" i="32"/>
  <c r="F35" i="32"/>
  <c r="H34" i="32"/>
  <c r="G34" i="32"/>
  <c r="F34" i="32"/>
  <c r="F33" i="32"/>
  <c r="F32" i="32"/>
  <c r="F31" i="32"/>
  <c r="F30" i="32"/>
  <c r="F29" i="32"/>
  <c r="H28" i="32"/>
  <c r="G28" i="32"/>
  <c r="F28" i="32"/>
  <c r="F27" i="32"/>
  <c r="F26" i="32"/>
  <c r="F25" i="32"/>
  <c r="F24" i="32"/>
  <c r="F23" i="32"/>
  <c r="H22" i="32"/>
  <c r="G22" i="32"/>
  <c r="F22" i="32"/>
  <c r="F21" i="32"/>
  <c r="F20" i="32"/>
  <c r="F19" i="32"/>
  <c r="F18" i="32"/>
  <c r="F17" i="32"/>
  <c r="H16" i="32"/>
  <c r="G16" i="32"/>
  <c r="F16" i="32"/>
  <c r="F15" i="32"/>
  <c r="F14" i="32"/>
  <c r="F13" i="32"/>
  <c r="F12" i="32"/>
  <c r="F11" i="32"/>
  <c r="H10" i="32"/>
  <c r="G10" i="32"/>
  <c r="F10" i="32"/>
  <c r="F9" i="32"/>
  <c r="F8" i="32"/>
  <c r="F7" i="32"/>
  <c r="F6" i="32"/>
  <c r="F5" i="32"/>
  <c r="H4" i="32"/>
  <c r="G4" i="32"/>
  <c r="F4" i="32"/>
  <c r="B75" i="32"/>
  <c r="B74" i="32"/>
  <c r="B73" i="32"/>
  <c r="B72" i="32"/>
  <c r="B71" i="32"/>
  <c r="D70" i="32"/>
  <c r="C70" i="32"/>
  <c r="B70" i="32"/>
  <c r="B69" i="32"/>
  <c r="B68" i="32"/>
  <c r="B67" i="32"/>
  <c r="B66" i="32"/>
  <c r="B65" i="32"/>
  <c r="D64" i="32"/>
  <c r="C64" i="32"/>
  <c r="B64" i="32"/>
  <c r="B63" i="32"/>
  <c r="B62" i="32"/>
  <c r="B61" i="32"/>
  <c r="B60" i="32"/>
  <c r="B59" i="32"/>
  <c r="D58" i="32"/>
  <c r="C58" i="32"/>
  <c r="B58" i="32"/>
  <c r="B57" i="32"/>
  <c r="B56" i="32"/>
  <c r="B55" i="32"/>
  <c r="B54" i="32"/>
  <c r="B53" i="32"/>
  <c r="D52" i="32"/>
  <c r="C52" i="32"/>
  <c r="B52" i="32"/>
  <c r="B51" i="32"/>
  <c r="B50" i="32"/>
  <c r="B49" i="32"/>
  <c r="B48" i="32"/>
  <c r="B47" i="32"/>
  <c r="D46" i="32"/>
  <c r="C46" i="32"/>
  <c r="B46" i="32"/>
  <c r="B45" i="32"/>
  <c r="B44" i="32"/>
  <c r="B43" i="32"/>
  <c r="B42" i="32"/>
  <c r="B41" i="32"/>
  <c r="D40" i="32"/>
  <c r="C40" i="32"/>
  <c r="B40" i="32"/>
  <c r="B39" i="32"/>
  <c r="B38" i="32"/>
  <c r="B37" i="32"/>
  <c r="B36" i="32"/>
  <c r="B35" i="32"/>
  <c r="D34" i="32"/>
  <c r="C34" i="32"/>
  <c r="B34" i="32"/>
  <c r="B33" i="32"/>
  <c r="B32" i="32"/>
  <c r="B31" i="32"/>
  <c r="B30" i="32"/>
  <c r="B29" i="32"/>
  <c r="D28" i="32"/>
  <c r="C28" i="32"/>
  <c r="B28" i="32"/>
  <c r="B27" i="32"/>
  <c r="B26" i="32"/>
  <c r="B25" i="32"/>
  <c r="B24" i="32"/>
  <c r="B23" i="32"/>
  <c r="D22" i="32"/>
  <c r="C22" i="32"/>
  <c r="B22" i="32"/>
  <c r="B21" i="32"/>
  <c r="B20" i="32"/>
  <c r="B19" i="32"/>
  <c r="B18" i="32"/>
  <c r="B17" i="32"/>
  <c r="D16" i="32"/>
  <c r="C16" i="32"/>
  <c r="B16" i="32"/>
  <c r="B15" i="32"/>
  <c r="B14" i="32"/>
  <c r="B13" i="32"/>
  <c r="B12" i="32"/>
  <c r="B11" i="32"/>
  <c r="D10" i="32"/>
  <c r="C10" i="32"/>
  <c r="B10" i="32"/>
  <c r="B9" i="32"/>
  <c r="B8" i="32"/>
  <c r="B7" i="32"/>
  <c r="B6" i="32"/>
  <c r="B5" i="32"/>
  <c r="D4" i="32"/>
  <c r="C4" i="32"/>
  <c r="B4" i="32"/>
  <c r="G18" i="31"/>
  <c r="C18" i="31"/>
  <c r="G17" i="31"/>
  <c r="C17" i="31"/>
  <c r="G16" i="31"/>
  <c r="C16" i="31"/>
  <c r="G15" i="31"/>
  <c r="C15" i="31"/>
  <c r="G14" i="31"/>
  <c r="C14" i="31"/>
  <c r="G13" i="31"/>
  <c r="C13" i="31"/>
  <c r="G12" i="31"/>
  <c r="C12" i="31"/>
  <c r="G11" i="31"/>
  <c r="C11" i="31"/>
  <c r="G10" i="31"/>
  <c r="C10" i="31"/>
  <c r="G9" i="31"/>
  <c r="C9" i="31"/>
  <c r="G8" i="31"/>
  <c r="C8" i="31"/>
  <c r="G7" i="31"/>
  <c r="C7" i="31"/>
  <c r="G6" i="31"/>
  <c r="C6" i="31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C25" i="2" l="1"/>
  <c r="I57" i="30"/>
  <c r="I56" i="30"/>
  <c r="I55" i="30"/>
  <c r="I54" i="30"/>
  <c r="I53" i="30"/>
  <c r="I52" i="30"/>
  <c r="I51" i="30"/>
  <c r="I50" i="30"/>
  <c r="I49" i="30"/>
  <c r="I48" i="30"/>
  <c r="I47" i="30"/>
  <c r="I46" i="30"/>
  <c r="I44" i="30"/>
  <c r="I43" i="30"/>
  <c r="I42" i="30"/>
  <c r="I41" i="30"/>
  <c r="I40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7" i="30"/>
  <c r="I6" i="30"/>
  <c r="I5" i="30"/>
  <c r="C57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6" i="30"/>
  <c r="C5" i="30"/>
  <c r="L20" i="33" l="1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B21" i="33"/>
  <c r="C21" i="33"/>
  <c r="E21" i="33"/>
  <c r="F21" i="33"/>
  <c r="G21" i="33"/>
  <c r="I21" i="33"/>
  <c r="J21" i="33"/>
  <c r="K21" i="33"/>
  <c r="H21" i="33" l="1"/>
  <c r="L21" i="33"/>
  <c r="D21" i="33"/>
  <c r="F25" i="2"/>
  <c r="J25" i="2"/>
  <c r="I25" i="2" l="1"/>
  <c r="J113" i="30" l="1"/>
  <c r="K113" i="30"/>
  <c r="H113" i="30"/>
  <c r="K18" i="31" l="1"/>
  <c r="K17" i="31"/>
  <c r="K16" i="31"/>
  <c r="K14" i="31"/>
  <c r="K12" i="31"/>
  <c r="I113" i="30" l="1"/>
  <c r="C5" i="2" l="1"/>
  <c r="I5" i="2" s="1"/>
  <c r="C6" i="2"/>
  <c r="G6" i="2" s="1"/>
  <c r="H6" i="2" s="1"/>
  <c r="F6" i="2"/>
  <c r="C7" i="2"/>
  <c r="G7" i="2" s="1"/>
  <c r="H7" i="2" s="1"/>
  <c r="F7" i="2"/>
  <c r="C8" i="2"/>
  <c r="F8" i="2"/>
  <c r="G8" i="2"/>
  <c r="H8" i="2" s="1"/>
  <c r="I8" i="2"/>
  <c r="C9" i="2"/>
  <c r="G9" i="2" s="1"/>
  <c r="H9" i="2" s="1"/>
  <c r="F9" i="2"/>
  <c r="I9" i="2"/>
  <c r="C11" i="2"/>
  <c r="G11" i="2" s="1"/>
  <c r="H11" i="2" s="1"/>
  <c r="C12" i="2"/>
  <c r="G12" i="2" s="1"/>
  <c r="H12" i="2" s="1"/>
  <c r="F12" i="2"/>
  <c r="C13" i="2"/>
  <c r="I13" i="2" s="1"/>
  <c r="F13" i="2"/>
  <c r="G13" i="2"/>
  <c r="H13" i="2" s="1"/>
  <c r="C14" i="2"/>
  <c r="G14" i="2" s="1"/>
  <c r="H14" i="2" s="1"/>
  <c r="F14" i="2"/>
  <c r="C15" i="2"/>
  <c r="I15" i="2" s="1"/>
  <c r="F15" i="2"/>
  <c r="C16" i="2"/>
  <c r="G16" i="2" s="1"/>
  <c r="H16" i="2" s="1"/>
  <c r="F16" i="2"/>
  <c r="C17" i="2"/>
  <c r="I17" i="2" s="1"/>
  <c r="F17" i="2"/>
  <c r="I16" i="2" l="1"/>
  <c r="G10" i="2"/>
  <c r="H10" i="2" s="1"/>
  <c r="G15" i="2"/>
  <c r="H15" i="2" s="1"/>
  <c r="I6" i="2"/>
  <c r="I14" i="2"/>
  <c r="G17" i="2"/>
  <c r="H17" i="2" s="1"/>
  <c r="I12" i="2"/>
  <c r="I7" i="2"/>
  <c r="I11" i="2"/>
  <c r="F75" i="32"/>
  <c r="H72" i="32"/>
  <c r="G72" i="32"/>
  <c r="H73" i="32" l="1"/>
  <c r="H74" i="32"/>
  <c r="G74" i="32"/>
  <c r="G73" i="32"/>
  <c r="G75" i="32"/>
  <c r="H75" i="32"/>
  <c r="F72" i="32"/>
  <c r="H68" i="32" l="1"/>
  <c r="G68" i="32"/>
  <c r="F73" i="32"/>
  <c r="F74" i="32"/>
  <c r="C24" i="2"/>
  <c r="G25" i="2" l="1"/>
  <c r="H25" i="2" s="1"/>
  <c r="F68" i="32"/>
  <c r="J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G21" i="2" s="1"/>
  <c r="H21" i="2" s="1"/>
  <c r="C22" i="2"/>
  <c r="C23" i="2"/>
  <c r="I23" i="2" l="1"/>
  <c r="G24" i="2"/>
  <c r="G20" i="2"/>
  <c r="H20" i="2" s="1"/>
  <c r="G22" i="2"/>
  <c r="H22" i="2" s="1"/>
  <c r="H24" i="2"/>
  <c r="I22" i="2"/>
  <c r="I21" i="2"/>
  <c r="G23" i="2"/>
  <c r="H23" i="2" s="1"/>
  <c r="I20" i="2"/>
  <c r="I19" i="2"/>
  <c r="I18" i="2"/>
  <c r="I24" i="2"/>
  <c r="J16" i="31" l="1"/>
  <c r="J18" i="31"/>
  <c r="K8" i="31"/>
  <c r="J8" i="31"/>
  <c r="K11" i="31"/>
  <c r="J11" i="31"/>
  <c r="K7" i="31"/>
  <c r="J7" i="31"/>
  <c r="J12" i="31"/>
  <c r="J17" i="31"/>
  <c r="K9" i="31"/>
  <c r="J9" i="31"/>
  <c r="K13" i="31"/>
  <c r="J13" i="31"/>
  <c r="K10" i="31"/>
  <c r="J10" i="31"/>
  <c r="K15" i="31"/>
  <c r="J15" i="31"/>
  <c r="K6" i="31"/>
  <c r="J6" i="31"/>
  <c r="J14" i="31"/>
  <c r="F18" i="34" l="1"/>
  <c r="E18" i="34"/>
  <c r="D18" i="34"/>
  <c r="C18" i="34"/>
  <c r="M20" i="33"/>
  <c r="M12" i="33" l="1"/>
  <c r="N12" i="33" s="1"/>
  <c r="M19" i="33"/>
  <c r="N19" i="33" s="1"/>
  <c r="M13" i="33"/>
  <c r="N13" i="33" s="1"/>
  <c r="M14" i="33"/>
  <c r="N14" i="33" s="1"/>
  <c r="M7" i="33"/>
  <c r="N7" i="33" s="1"/>
  <c r="M11" i="33"/>
  <c r="N11" i="33" s="1"/>
  <c r="M17" i="33"/>
  <c r="N17" i="33" s="1"/>
  <c r="M8" i="33"/>
  <c r="N8" i="33" s="1"/>
  <c r="M16" i="33"/>
  <c r="N16" i="33" s="1"/>
  <c r="M9" i="33"/>
  <c r="N9" i="33" s="1"/>
  <c r="M10" i="33"/>
  <c r="N10" i="33" s="1"/>
  <c r="M18" i="33"/>
  <c r="N18" i="33" s="1"/>
  <c r="M15" i="33"/>
  <c r="N15" i="33" s="1"/>
  <c r="N20" i="33"/>
  <c r="M6" i="33"/>
  <c r="N6" i="33" s="1"/>
  <c r="N21" i="33" l="1"/>
  <c r="M21" i="33"/>
  <c r="I19" i="31"/>
  <c r="H19" i="31"/>
  <c r="F19" i="31"/>
  <c r="E19" i="31"/>
  <c r="D19" i="31"/>
  <c r="B19" i="31"/>
  <c r="G19" i="31"/>
  <c r="C19" i="31"/>
  <c r="K19" i="31" s="1"/>
  <c r="J19" i="31" l="1"/>
</calcChain>
</file>

<file path=xl/sharedStrings.xml><?xml version="1.0" encoding="utf-8"?>
<sst xmlns="http://schemas.openxmlformats.org/spreadsheetml/2006/main" count="438" uniqueCount="354">
  <si>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</si>
  <si>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</si>
  <si>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</si>
  <si>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</si>
  <si>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</si>
  <si>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</si>
  <si>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</si>
  <si>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</si>
  <si>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</si>
  <si>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</si>
  <si>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</si>
  <si>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</si>
  <si>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</si>
  <si>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</si>
  <si>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</si>
  <si>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</si>
  <si>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</si>
  <si>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</si>
  <si>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</si>
  <si>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</si>
  <si>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</si>
  <si>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</si>
  <si>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</si>
  <si>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</si>
  <si>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</si>
  <si>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</si>
  <si>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</si>
  <si>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</si>
  <si>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</si>
  <si>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</si>
  <si>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</si>
  <si>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</si>
  <si>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</si>
  <si>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</si>
  <si>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</si>
  <si>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</si>
  <si>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</si>
  <si>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</si>
  <si>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</si>
  <si>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</si>
  <si>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</si>
  <si>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</si>
  <si>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</si>
  <si>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</si>
  <si>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</si>
  <si>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</si>
  <si>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</si>
  <si>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</si>
  <si>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</si>
  <si>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</si>
  <si>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</si>
  <si>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</si>
  <si>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</si>
  <si>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</si>
  <si>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</si>
  <si>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</si>
  <si>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</si>
  <si>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</si>
  <si>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</si>
  <si>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</si>
  <si>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</si>
  <si>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</si>
  <si>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</si>
  <si>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</si>
  <si>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</si>
  <si>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</si>
  <si>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</si>
  <si>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</si>
  <si>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</si>
  <si>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</si>
  <si>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</si>
  <si>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</si>
  <si>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</si>
  <si>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</si>
  <si>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</si>
  <si>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</si>
  <si>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</si>
  <si>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</si>
  <si>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</si>
  <si>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</si>
  <si>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</si>
  <si>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</si>
  <si>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</si>
  <si>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</si>
  <si>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</si>
  <si>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</si>
  <si>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</si>
  <si>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</si>
  <si>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</si>
  <si>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</si>
  <si>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</si>
  <si>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</si>
  <si>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</si>
  <si>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</si>
  <si>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</si>
  <si>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</si>
  <si>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</si>
  <si>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</si>
  <si>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</si>
  <si>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</si>
  <si>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</si>
  <si>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</si>
  <si>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</si>
  <si>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</si>
  <si>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</si>
  <si>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</si>
  <si>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</si>
  <si>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</si>
  <si>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</si>
  <si>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</si>
  <si>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</si>
  <si>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</si>
  <si>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</si>
  <si>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</si>
  <si>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</si>
  <si>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</si>
  <si>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</si>
  <si>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</si>
  <si>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</si>
  <si>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</si>
  <si>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</si>
  <si>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</si>
  <si>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</si>
  <si>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</si>
  <si>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</si>
  <si>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</si>
  <si>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</si>
  <si>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</si>
  <si>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</si>
  <si>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</si>
  <si>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</si>
  <si>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</si>
  <si>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</si>
  <si>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</si>
  <si>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</si>
  <si>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</si>
  <si>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</si>
  <si>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</si>
  <si>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</si>
  <si>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</si>
  <si>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</si>
  <si>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</si>
  <si>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</si>
  <si>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</si>
  <si>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</si>
  <si>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</si>
  <si>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</si>
  <si>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</si>
  <si>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</si>
  <si>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</si>
  <si>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</si>
  <si>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</si>
  <si>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</si>
  <si>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</si>
  <si>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</si>
  <si>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</si>
  <si>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</si>
  <si>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</si>
  <si>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</si>
  <si>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</si>
  <si>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</si>
  <si>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</si>
  <si>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</si>
  <si>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</si>
  <si>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</si>
  <si>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</si>
  <si>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</si>
  <si>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</si>
  <si>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</si>
  <si>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</si>
  <si>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</si>
  <si>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</si>
  <si>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</si>
  <si>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</si>
  <si>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</si>
  <si>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</si>
  <si>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</si>
  <si>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</si>
  <si>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</si>
  <si>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</si>
  <si>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</si>
  <si>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</si>
  <si>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</si>
  <si>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</si>
  <si>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</si>
  <si>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</si>
  <si>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</si>
  <si>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</si>
  <si>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</si>
  <si>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</si>
  <si>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</si>
  <si>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</si>
  <si>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</si>
  <si>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</si>
  <si>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</si>
  <si>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</si>
  <si>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</si>
  <si>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</si>
  <si>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</si>
  <si>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</si>
  <si>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</si>
  <si>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</si>
  <si>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</si>
  <si>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</si>
  <si>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</si>
  <si>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</si>
  <si>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</si>
  <si>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</si>
  <si>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</si>
  <si>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</si>
  <si>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</si>
  <si>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</si>
  <si>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</si>
  <si>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</si>
  <si>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</si>
  <si>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</si>
  <si>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</si>
  <si>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</si>
  <si>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</si>
  <si>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</si>
  <si>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</si>
  <si>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</si>
  <si>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</si>
  <si>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</si>
  <si>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</si>
  <si>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</si>
  <si>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</si>
  <si>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</si>
  <si>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</si>
  <si>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</si>
  <si>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</si>
  <si>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</si>
  <si>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</si>
  <si>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</si>
  <si>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</si>
  <si>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</si>
  <si>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</si>
  <si>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</si>
  <si>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</si>
  <si>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</si>
  <si>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</si>
  <si>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</si>
  <si>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</si>
  <si>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</si>
  <si>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</si>
  <si>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</si>
  <si>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</si>
  <si>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</si>
  <si>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</si>
  <si>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</si>
  <si>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</si>
  <si>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</si>
  <si>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</si>
  <si>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</si>
  <si>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</si>
  <si>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</si>
  <si>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</si>
  <si>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</si>
  <si>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</si>
  <si>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</si>
  <si>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</si>
  <si>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</si>
  <si>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</si>
  <si>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</si>
  <si>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</si>
  <si>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</si>
  <si>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</si>
  <si>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</si>
  <si>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</si>
  <si>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</si>
  <si>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</si>
  <si>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</si>
  <si>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前回調査（前年）に対する増加</t>
  </si>
  <si>
    <t>藤沢市の人口と世帯数の推移</t>
    <rPh sb="0" eb="3">
      <t>フジサワシ</t>
    </rPh>
    <phoneticPr fontId="5"/>
  </si>
  <si>
    <t>藤沢市の町丁字別人口と世帯</t>
    <rPh sb="0" eb="3">
      <t>フジサワシ</t>
    </rPh>
    <phoneticPr fontId="6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</si>
  <si>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</si>
  <si>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</si>
  <si>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</si>
  <si>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</si>
  <si>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</si>
  <si>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</si>
  <si>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</si>
  <si>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</si>
  <si>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藤沢市の１３地区別人口と世帯</t>
    <rPh sb="0" eb="3">
      <t>フジサワシ</t>
    </rPh>
    <phoneticPr fontId="2"/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</si>
  <si>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</si>
  <si>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</si>
  <si>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</si>
  <si>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（注）「他区」は，“その他”を含みます。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</si>
  <si>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</si>
  <si>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</si>
  <si>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</si>
  <si>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</si>
  <si>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</si>
  <si>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</si>
  <si>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べトナム</t>
  </si>
  <si>
    <t>　　2015年10月1日以降の人口は，平成27年国勢調査結果の確報値によるものです。</t>
    <rPh sb="12" eb="14">
      <t>イコウ</t>
    </rPh>
    <rPh sb="31" eb="33">
      <t>カクホウ</t>
    </rPh>
    <phoneticPr fontId="5"/>
  </si>
  <si>
    <t>※2015年10月から，平成27年国勢調査結果（確報）を基準として集計しています。</t>
    <rPh sb="24" eb="26">
      <t>カクホウ</t>
    </rPh>
    <phoneticPr fontId="6"/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</si>
  <si>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</si>
  <si>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</si>
  <si>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</si>
  <si>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</si>
  <si>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</si>
  <si>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</si>
  <si>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75歳以上　</t>
    <phoneticPr fontId="15"/>
  </si>
  <si>
    <t>人口と世帯</t>
    <rPh sb="0" eb="2">
      <t>ジンコウ</t>
    </rPh>
    <rPh sb="3" eb="5">
      <t>セタイ</t>
    </rPh>
    <phoneticPr fontId="5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</si>
  <si>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</si>
  <si>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</si>
  <si>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</si>
  <si>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</si>
  <si>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</si>
  <si>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</si>
  <si>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</si>
  <si>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</si>
  <si>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</si>
  <si>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</si>
  <si>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</si>
  <si>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</si>
  <si>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</si>
  <si>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</si>
  <si>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</si>
  <si>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</si>
  <si>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</si>
  <si>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</si>
  <si>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</si>
  <si>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</si>
  <si>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</si>
  <si>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</si>
  <si>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</si>
  <si>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</si>
  <si>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</si>
  <si>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</si>
  <si>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</si>
  <si>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</si>
  <si>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</si>
  <si>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</si>
  <si>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</si>
  <si>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</si>
  <si>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</si>
  <si>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</si>
  <si>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渡内４丁目</t>
    <rPh sb="0" eb="2">
      <t>ワタウチ</t>
    </rPh>
    <rPh sb="3" eb="5">
      <t>チョウメ</t>
    </rPh>
    <phoneticPr fontId="7"/>
  </si>
  <si>
    <t>渡内５丁目</t>
    <rPh sb="0" eb="2">
      <t>ワタウチ</t>
    </rPh>
    <rPh sb="3" eb="5">
      <t>チョウメ</t>
    </rPh>
    <phoneticPr fontId="7"/>
  </si>
  <si>
    <t>柄沢１丁目</t>
    <rPh sb="0" eb="2">
      <t>カラサワ</t>
    </rPh>
    <phoneticPr fontId="7"/>
  </si>
  <si>
    <t>柄沢２丁目</t>
    <rPh sb="0" eb="2">
      <t>カラサワ</t>
    </rPh>
    <phoneticPr fontId="7"/>
  </si>
  <si>
    <t>◆立石4丁目及び渡内は，世帯数が少ないため秘匿しています。人口と世帯数は，立石4丁目は立石3丁目，渡内は渡内4丁目に含んでいます。</t>
    <rPh sb="0" eb="2">
      <t>タテイシ</t>
    </rPh>
    <rPh sb="2" eb="4">
      <t>チョウメ</t>
    </rPh>
    <rPh sb="5" eb="6">
      <t>オヨ</t>
    </rPh>
    <rPh sb="7" eb="9">
      <t>ワタウチ</t>
    </rPh>
    <rPh sb="10" eb="13">
      <t>セタイスウ</t>
    </rPh>
    <rPh sb="14" eb="15">
      <t>スク</t>
    </rPh>
    <rPh sb="15" eb="16">
      <t>スク</t>
    </rPh>
    <rPh sb="19" eb="21">
      <t>ヒトク</t>
    </rPh>
    <rPh sb="27" eb="29">
      <t>ジンコウ</t>
    </rPh>
    <rPh sb="30" eb="33">
      <t>セタイスウ</t>
    </rPh>
    <rPh sb="36" eb="38">
      <t>タテイシ</t>
    </rPh>
    <rPh sb="39" eb="41">
      <t>チョウメ</t>
    </rPh>
    <rPh sb="42" eb="44">
      <t>タテイシ</t>
    </rPh>
    <rPh sb="44" eb="46">
      <t>チョウメ</t>
    </rPh>
    <rPh sb="48" eb="50">
      <t>ワタウチ</t>
    </rPh>
    <rPh sb="51" eb="53">
      <t>ワタウチ</t>
    </rPh>
    <rPh sb="54" eb="56">
      <t>チョウメ</t>
    </rPh>
    <rPh sb="56" eb="57">
      <t>フク</t>
    </rPh>
    <rPh sb="57" eb="58">
      <t>フク</t>
    </rPh>
    <phoneticPr fontId="6"/>
  </si>
  <si>
    <t>並木台１丁目</t>
    <rPh sb="0" eb="2">
      <t>ナミキ</t>
    </rPh>
    <rPh sb="2" eb="3">
      <t>ダイ</t>
    </rPh>
    <rPh sb="4" eb="6">
      <t>チョウメ</t>
    </rPh>
    <phoneticPr fontId="7"/>
  </si>
  <si>
    <t>並木台２丁目</t>
    <rPh sb="0" eb="2">
      <t>ナミキ</t>
    </rPh>
    <rPh sb="2" eb="3">
      <t>ダイ</t>
    </rPh>
    <rPh sb="4" eb="6">
      <t>チョウメ</t>
    </rPh>
    <phoneticPr fontId="7"/>
  </si>
  <si>
    <t>2019年</t>
    <rPh sb="4" eb="5">
      <t>ネン</t>
    </rPh>
    <phoneticPr fontId="15"/>
  </si>
  <si>
    <t>(注)藤沢市の面積は，2018年10月1日から，69.57k㎡から69.56k㎡に変更となりました。</t>
    <rPh sb="15" eb="16">
      <t>ネン</t>
    </rPh>
    <rPh sb="18" eb="19">
      <t>ガツ</t>
    </rPh>
    <phoneticPr fontId="6"/>
  </si>
  <si>
    <t>　　(2019年1月31日付国土交通省国土地理院公表の面積)</t>
    <rPh sb="27" eb="29">
      <t>メンセキ</t>
    </rPh>
    <phoneticPr fontId="6"/>
  </si>
  <si>
    <t>インドネシア</t>
    <phoneticPr fontId="15"/>
  </si>
  <si>
    <t>タイ</t>
    <phoneticPr fontId="15"/>
  </si>
  <si>
    <t>2019.10.1</t>
    <phoneticPr fontId="15"/>
  </si>
  <si>
    <t>2019.10.1</t>
    <phoneticPr fontId="15"/>
  </si>
  <si>
    <t>2019年9月中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</si>
</sst>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0.0"/>
    <numFmt numFmtId="178" formatCode="0_ ;[Red]\-0\ "/>
    <numFmt numFmtId="179" formatCode="\X"/>
  </numFmts>
  <fonts count="21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171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2" borderId="0" xfId="2" applyFont="1" applyFill="1" applyBorder="1"/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3" borderId="23" xfId="0" applyNumberFormat="1" applyFont="1" applyFill="1" applyBorder="1" applyAlignment="1">
      <alignment horizontal="right" vertical="center"/>
    </xf>
    <xf numFmtId="38" fontId="4" fillId="0" borderId="20" xfId="2" applyFont="1" applyBorder="1" applyAlignment="1">
      <alignment vertical="center"/>
    </xf>
    <xf numFmtId="38" fontId="4" fillId="0" borderId="20" xfId="2" applyFont="1" applyBorder="1" applyAlignment="1">
      <alignment horizontal="right" vertical="center"/>
    </xf>
    <xf numFmtId="0" fontId="5" fillId="3" borderId="20" xfId="0" applyFont="1" applyFill="1" applyBorder="1" applyAlignment="1">
      <alignment horizontal="center" vertical="center"/>
    </xf>
    <xf numFmtId="176" fontId="4" fillId="0" borderId="20" xfId="1" applyNumberFormat="1" applyFont="1" applyBorder="1" applyAlignment="1">
      <alignment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quotePrefix="1" applyFont="1" applyFill="1" applyBorder="1" applyAlignment="1">
      <alignment horizontal="center" vertical="center"/>
    </xf>
    <xf numFmtId="0" fontId="5" fillId="3" borderId="9" xfId="0" quotePrefix="1" applyFont="1" applyFill="1" applyBorder="1" applyAlignment="1">
      <alignment horizontal="center" vertical="center"/>
    </xf>
    <xf numFmtId="177" fontId="4" fillId="0" borderId="20" xfId="2" applyNumberFormat="1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0" fontId="9" fillId="3" borderId="20" xfId="3" quotePrefix="1" applyFont="1" applyFill="1" applyBorder="1" applyAlignment="1">
      <alignment horizontal="left" vertical="center"/>
    </xf>
    <xf numFmtId="0" fontId="9" fillId="0" borderId="20" xfId="3" applyFont="1" applyFill="1" applyBorder="1" applyAlignment="1">
      <alignment vertical="center"/>
    </xf>
    <xf numFmtId="0" fontId="9" fillId="0" borderId="20" xfId="3" applyFont="1" applyFill="1" applyBorder="1" applyAlignment="1">
      <alignment horizontal="center" vertical="center"/>
    </xf>
    <xf numFmtId="0" fontId="11" fillId="3" borderId="20" xfId="3" applyFont="1" applyFill="1" applyBorder="1" applyAlignment="1">
      <alignment horizontal="center" vertical="center"/>
    </xf>
    <xf numFmtId="38" fontId="9" fillId="0" borderId="20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center" vertical="center"/>
    </xf>
    <xf numFmtId="37" fontId="4" fillId="0" borderId="20" xfId="2" applyNumberFormat="1" applyFont="1" applyBorder="1" applyAlignment="1">
      <alignment vertical="center"/>
    </xf>
    <xf numFmtId="37" fontId="4" fillId="0" borderId="20" xfId="2" applyNumberFormat="1" applyFont="1" applyBorder="1" applyAlignment="1">
      <alignment horizontal="right" vertical="center"/>
    </xf>
    <xf numFmtId="3" fontId="4" fillId="0" borderId="20" xfId="2" applyNumberFormat="1" applyFont="1" applyBorder="1" applyAlignment="1">
      <alignment vertical="center"/>
    </xf>
    <xf numFmtId="3" fontId="4" fillId="0" borderId="20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3" borderId="17" xfId="0" quotePrefix="1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10" xfId="0" quotePrefix="1" applyFont="1" applyFill="1" applyBorder="1" applyAlignment="1">
      <alignment horizontal="left"/>
    </xf>
    <xf numFmtId="0" fontId="12" fillId="3" borderId="10" xfId="0" applyFont="1" applyFill="1" applyBorder="1"/>
    <xf numFmtId="0" fontId="12" fillId="3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8" xfId="0" applyNumberFormat="1" applyFont="1" applyBorder="1"/>
    <xf numFmtId="3" fontId="12" fillId="0" borderId="29" xfId="0" applyNumberFormat="1" applyFont="1" applyBorder="1"/>
    <xf numFmtId="0" fontId="12" fillId="3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3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7" fillId="3" borderId="20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16" fillId="3" borderId="2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38" fontId="16" fillId="0" borderId="21" xfId="2" applyFont="1" applyFill="1" applyBorder="1" applyAlignment="1">
      <alignment vertical="center"/>
    </xf>
    <xf numFmtId="37" fontId="16" fillId="0" borderId="21" xfId="2" applyNumberFormat="1" applyFont="1" applyFill="1" applyBorder="1" applyAlignment="1">
      <alignment vertical="center"/>
    </xf>
    <xf numFmtId="3" fontId="16" fillId="0" borderId="21" xfId="2" applyNumberFormat="1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0" xfId="0" quotePrefix="1" applyFont="1" applyFill="1" applyBorder="1" applyAlignment="1">
      <alignment horizontal="center" vertical="center"/>
    </xf>
    <xf numFmtId="38" fontId="5" fillId="0" borderId="20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3" borderId="22" xfId="0" applyFont="1" applyFill="1" applyBorder="1" applyAlignment="1">
      <alignment horizontal="center" vertical="center"/>
    </xf>
    <xf numFmtId="3" fontId="9" fillId="0" borderId="20" xfId="3" quotePrefix="1" applyNumberFormat="1" applyFont="1" applyBorder="1" applyAlignment="1">
      <alignment horizontal="right" vertical="center"/>
    </xf>
    <xf numFmtId="3" fontId="17" fillId="0" borderId="30" xfId="3" applyNumberFormat="1" applyFont="1" applyBorder="1" applyAlignment="1">
      <alignment vertical="center"/>
    </xf>
    <xf numFmtId="3" fontId="17" fillId="0" borderId="23" xfId="3" applyNumberFormat="1" applyFont="1" applyBorder="1" applyAlignment="1">
      <alignment horizontal="right" vertical="center"/>
    </xf>
    <xf numFmtId="3" fontId="17" fillId="0" borderId="20" xfId="3" applyNumberFormat="1" applyFont="1" applyBorder="1" applyAlignment="1">
      <alignment horizontal="right" vertical="center"/>
    </xf>
    <xf numFmtId="31" fontId="4" fillId="3" borderId="23" xfId="0" applyNumberFormat="1" applyFont="1" applyFill="1" applyBorder="1" applyAlignment="1">
      <alignment vertical="center"/>
    </xf>
    <xf numFmtId="31" fontId="4" fillId="3" borderId="8" xfId="0" applyNumberFormat="1" applyFont="1" applyFill="1" applyBorder="1" applyAlignment="1">
      <alignment vertical="center"/>
    </xf>
    <xf numFmtId="31" fontId="5" fillId="3" borderId="23" xfId="0" applyNumberFormat="1" applyFont="1" applyFill="1" applyBorder="1" applyAlignment="1">
      <alignment horizontal="right" vertical="center"/>
    </xf>
    <xf numFmtId="38" fontId="12" fillId="0" borderId="0" xfId="2" applyFont="1" applyBorder="1"/>
    <xf numFmtId="38" fontId="12" fillId="0" borderId="6" xfId="2" quotePrefix="1" applyFont="1" applyBorder="1" applyAlignment="1">
      <alignment horizontal="right"/>
    </xf>
    <xf numFmtId="38" fontId="12" fillId="0" borderId="0" xfId="2" applyFont="1" applyBorder="1" applyAlignment="1">
      <alignment horizontal="right"/>
    </xf>
    <xf numFmtId="38" fontId="12" fillId="0" borderId="1" xfId="2" applyFont="1" applyBorder="1" applyAlignment="1">
      <alignment horizontal="right"/>
    </xf>
    <xf numFmtId="38" fontId="18" fillId="0" borderId="20" xfId="2" applyFont="1" applyFill="1" applyBorder="1" applyAlignment="1">
      <alignment vertical="center"/>
    </xf>
    <xf numFmtId="38" fontId="18" fillId="0" borderId="20" xfId="2" applyFont="1" applyBorder="1" applyAlignment="1">
      <alignment vertical="center"/>
    </xf>
    <xf numFmtId="176" fontId="5" fillId="0" borderId="20" xfId="1" applyNumberFormat="1" applyFont="1" applyBorder="1" applyAlignment="1">
      <alignment vertical="center"/>
    </xf>
    <xf numFmtId="177" fontId="5" fillId="0" borderId="20" xfId="2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2" xfId="2" applyFont="1" applyBorder="1" applyAlignment="1">
      <alignment vertical="center"/>
    </xf>
    <xf numFmtId="38" fontId="5" fillId="0" borderId="20" xfId="2" applyFont="1" applyFill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178" fontId="16" fillId="0" borderId="20" xfId="0" applyNumberFormat="1" applyFont="1" applyBorder="1" applyAlignment="1">
      <alignment vertical="center"/>
    </xf>
    <xf numFmtId="178" fontId="16" fillId="0" borderId="20" xfId="2" applyNumberFormat="1" applyFont="1" applyBorder="1" applyAlignment="1">
      <alignment vertical="center"/>
    </xf>
    <xf numFmtId="179" fontId="9" fillId="0" borderId="20" xfId="3" applyNumberFormat="1" applyFont="1" applyFill="1" applyBorder="1" applyAlignment="1">
      <alignment horizontal="right" vertical="center"/>
    </xf>
    <xf numFmtId="179" fontId="9" fillId="0" borderId="20" xfId="3" applyNumberFormat="1" applyFont="1" applyBorder="1" applyAlignment="1">
      <alignment horizontal="right" vertical="center"/>
    </xf>
    <xf numFmtId="178" fontId="20" fillId="0" borderId="20" xfId="2" applyNumberFormat="1" applyFont="1" applyFill="1" applyBorder="1" applyAlignment="1">
      <alignment vertical="center"/>
    </xf>
    <xf numFmtId="178" fontId="20" fillId="0" borderId="20" xfId="2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3" xfId="3" applyFont="1" applyFill="1" applyBorder="1" applyAlignment="1">
      <alignment horizontal="center" vertical="center"/>
    </xf>
    <xf numFmtId="0" fontId="9" fillId="3" borderId="26" xfId="3" applyFont="1" applyFill="1" applyBorder="1" applyAlignment="1">
      <alignment horizontal="center" vertical="center"/>
    </xf>
    <xf numFmtId="0" fontId="9" fillId="3" borderId="27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2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2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right" vertical="center"/>
    </xf>
    <xf numFmtId="0" fontId="4" fillId="0" borderId="0" xfId="3" quotePrefix="1" applyFont="1" applyBorder="1" applyAlignment="1">
      <alignment horizontal="left" vertical="center" wrapText="1"/>
    </xf>
    <xf numFmtId="0" fontId="7" fillId="0" borderId="0" xfId="0" applyFont="1" applyFill="1" applyAlignment="1">
      <alignment horizontal="left" vertical="top" wrapText="1" indent="1"/>
    </xf>
    <xf numFmtId="0" fontId="7" fillId="0" borderId="0" xfId="0" applyFont="1" applyFill="1" applyAlignment="1">
      <alignment horizontal="left" vertical="top" inden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3" borderId="20" xfId="0" quotePrefix="1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47</c:v>
              </c:pt>
              <c:pt idx="1">
                <c:v>50</c:v>
              </c:pt>
              <c:pt idx="2">
                <c:v>55</c:v>
              </c:pt>
              <c:pt idx="3">
                <c:v>60</c:v>
              </c:pt>
              <c:pt idx="4">
                <c:v>65</c:v>
              </c:pt>
              <c:pt idx="5">
                <c:v>70</c:v>
              </c:pt>
              <c:pt idx="6">
                <c:v>75</c:v>
              </c:pt>
              <c:pt idx="7">
                <c:v>80</c:v>
              </c:pt>
              <c:pt idx="8">
                <c:v>85</c:v>
              </c:pt>
              <c:pt idx="9">
                <c:v>90</c:v>
              </c:pt>
              <c:pt idx="10">
                <c:v>95</c:v>
              </c:pt>
              <c:pt idx="11">
                <c:v>2000</c:v>
              </c:pt>
              <c:pt idx="12">
                <c:v>2005</c:v>
              </c:pt>
              <c:pt idx="13">
                <c:v>2010</c:v>
              </c:pt>
              <c:pt idx="14">
                <c:v>15</c:v>
              </c:pt>
            </c:numLit>
          </c:cat>
          <c:val>
            <c:numLit>
              <c:formatCode>General</c:formatCode>
              <c:ptCount val="15"/>
              <c:pt idx="0">
                <c:v>90971</c:v>
              </c:pt>
              <c:pt idx="1">
                <c:v>96878</c:v>
              </c:pt>
              <c:pt idx="2">
                <c:v>109101</c:v>
              </c:pt>
              <c:pt idx="3">
                <c:v>124601</c:v>
              </c:pt>
              <c:pt idx="4">
                <c:v>175183</c:v>
              </c:pt>
              <c:pt idx="5">
                <c:v>228978</c:v>
              </c:pt>
              <c:pt idx="6">
                <c:v>265975</c:v>
              </c:pt>
              <c:pt idx="7">
                <c:v>300248</c:v>
              </c:pt>
              <c:pt idx="8">
                <c:v>328387</c:v>
              </c:pt>
              <c:pt idx="9">
                <c:v>350330</c:v>
              </c:pt>
              <c:pt idx="10">
                <c:v>368651</c:v>
              </c:pt>
              <c:pt idx="11">
                <c:v>379185</c:v>
              </c:pt>
              <c:pt idx="12">
                <c:v>396014</c:v>
              </c:pt>
              <c:pt idx="13">
                <c:v>409657</c:v>
              </c:pt>
              <c:pt idx="14">
                <c:v>423894</c:v>
              </c:pt>
            </c:numLit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47</c:v>
              </c:pt>
              <c:pt idx="1">
                <c:v>50</c:v>
              </c:pt>
              <c:pt idx="2">
                <c:v>55</c:v>
              </c:pt>
              <c:pt idx="3">
                <c:v>60</c:v>
              </c:pt>
              <c:pt idx="4">
                <c:v>65</c:v>
              </c:pt>
              <c:pt idx="5">
                <c:v>70</c:v>
              </c:pt>
              <c:pt idx="6">
                <c:v>75</c:v>
              </c:pt>
              <c:pt idx="7">
                <c:v>80</c:v>
              </c:pt>
              <c:pt idx="8">
                <c:v>85</c:v>
              </c:pt>
              <c:pt idx="9">
                <c:v>90</c:v>
              </c:pt>
              <c:pt idx="10">
                <c:v>95</c:v>
              </c:pt>
              <c:pt idx="11">
                <c:v>2000</c:v>
              </c:pt>
              <c:pt idx="12">
                <c:v>2005</c:v>
              </c:pt>
              <c:pt idx="13">
                <c:v>2010</c:v>
              </c:pt>
              <c:pt idx="14">
                <c:v>15</c:v>
              </c:pt>
            </c:numLit>
          </c:cat>
          <c:val>
            <c:numLit>
              <c:formatCode>General</c:formatCode>
              <c:ptCount val="15"/>
              <c:pt idx="0">
                <c:v>17000</c:v>
              </c:pt>
              <c:pt idx="1">
                <c:v>19800</c:v>
              </c:pt>
              <c:pt idx="2">
                <c:v>22694</c:v>
              </c:pt>
              <c:pt idx="3">
                <c:v>28089</c:v>
              </c:pt>
              <c:pt idx="4">
                <c:v>43908</c:v>
              </c:pt>
              <c:pt idx="5">
                <c:v>62169</c:v>
              </c:pt>
              <c:pt idx="6">
                <c:v>77281</c:v>
              </c:pt>
              <c:pt idx="7">
                <c:v>96757</c:v>
              </c:pt>
              <c:pt idx="8">
                <c:v>108775</c:v>
              </c:pt>
              <c:pt idx="9">
                <c:v>124261</c:v>
              </c:pt>
              <c:pt idx="10">
                <c:v>137993</c:v>
              </c:pt>
              <c:pt idx="11">
                <c:v>148455</c:v>
              </c:pt>
              <c:pt idx="12">
                <c:v>161232</c:v>
              </c:pt>
              <c:pt idx="13">
                <c:v>171981</c:v>
              </c:pt>
              <c:pt idx="14">
                <c:v>180170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963872"/>
        <c:axId val="313964264"/>
      </c:lineChart>
      <c:catAx>
        <c:axId val="313963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13964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3964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1396387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74341233622848"/>
          <c:y val="0.10358461459727004"/>
          <c:w val="0.63694399578688088"/>
          <c:h val="0.81680140957310698"/>
        </c:manualLayout>
      </c:layout>
      <c:lineChart>
        <c:grouping val="standard"/>
        <c:varyColors val="0"/>
        <c:ser>
          <c:idx val="5"/>
          <c:order val="0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marker>
            <c:symbol val="circle"/>
            <c:size val="7"/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marker>
            <c:symbol val="diamond"/>
            <c:size val="7"/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グラフ月別人口推移!$A$14</c:f>
              <c:strCache>
                <c:ptCount val="1"/>
                <c:pt idx="0">
                  <c:v>2011年</c:v>
                </c:pt>
              </c:strCache>
            </c:strRef>
          </c:tx>
          <c:marker>
            <c:symbol val="square"/>
            <c:size val="7"/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グラフ月別人口推移!$B$14:$M$14</c:f>
              <c:numCache>
                <c:formatCode>General</c:formatCode>
                <c:ptCount val="12"/>
                <c:pt idx="0">
                  <c:v>410427</c:v>
                </c:pt>
                <c:pt idx="1">
                  <c:v>410532</c:v>
                </c:pt>
                <c:pt idx="2">
                  <c:v>410615</c:v>
                </c:pt>
                <c:pt idx="3">
                  <c:v>411255</c:v>
                </c:pt>
                <c:pt idx="4">
                  <c:v>412364</c:v>
                </c:pt>
                <c:pt idx="5">
                  <c:v>412752</c:v>
                </c:pt>
                <c:pt idx="6">
                  <c:v>412922</c:v>
                </c:pt>
                <c:pt idx="7">
                  <c:v>413161</c:v>
                </c:pt>
                <c:pt idx="8">
                  <c:v>413608</c:v>
                </c:pt>
                <c:pt idx="9">
                  <c:v>413826</c:v>
                </c:pt>
                <c:pt idx="10">
                  <c:v>414162</c:v>
                </c:pt>
                <c:pt idx="11">
                  <c:v>414327</c:v>
                </c:pt>
              </c:numCache>
            </c:numRef>
          </c:val>
          <c:smooth val="0"/>
        </c:ser>
        <c:ser>
          <c:idx val="10"/>
          <c:order val="9"/>
          <c:tx>
            <c:strRef>
              <c:f>グラフ月別人口推移!$A$13</c:f>
              <c:strCache>
                <c:ptCount val="1"/>
                <c:pt idx="0">
                  <c:v>2010年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グラフ月別人口推移!$B$13:$M$13</c:f>
              <c:numCache>
                <c:formatCode>General</c:formatCode>
                <c:ptCount val="12"/>
                <c:pt idx="0">
                  <c:v>407766</c:v>
                </c:pt>
                <c:pt idx="1">
                  <c:v>407731</c:v>
                </c:pt>
                <c:pt idx="2">
                  <c:v>407665</c:v>
                </c:pt>
                <c:pt idx="3">
                  <c:v>408161</c:v>
                </c:pt>
                <c:pt idx="4">
                  <c:v>409227</c:v>
                </c:pt>
                <c:pt idx="5">
                  <c:v>409527</c:v>
                </c:pt>
                <c:pt idx="6">
                  <c:v>409737</c:v>
                </c:pt>
                <c:pt idx="7">
                  <c:v>410026</c:v>
                </c:pt>
                <c:pt idx="8">
                  <c:v>410341</c:v>
                </c:pt>
                <c:pt idx="9">
                  <c:v>409657</c:v>
                </c:pt>
                <c:pt idx="10">
                  <c:v>409911</c:v>
                </c:pt>
                <c:pt idx="11">
                  <c:v>410181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963088"/>
        <c:axId val="315320536"/>
      </c:lineChart>
      <c:catAx>
        <c:axId val="313963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315320536"/>
        <c:crossesAt val="370000"/>
        <c:auto val="1"/>
        <c:lblAlgn val="ctr"/>
        <c:lblOffset val="100"/>
        <c:noMultiLvlLbl val="0"/>
      </c:catAx>
      <c:valAx>
        <c:axId val="315320536"/>
        <c:scaling>
          <c:orientation val="minMax"/>
          <c:max val="435000"/>
          <c:min val="40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28664649402901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3963088"/>
        <c:crosses val="autoZero"/>
        <c:crossBetween val="between"/>
        <c:majorUnit val="5000"/>
        <c:minorUnit val="1000"/>
      </c:valAx>
    </c:plotArea>
    <c:legend>
      <c:legendPos val="r"/>
      <c:layout>
        <c:manualLayout>
          <c:xMode val="edge"/>
          <c:yMode val="edge"/>
          <c:x val="0.82134135672065378"/>
          <c:y val="8.4833004382596278E-2"/>
          <c:w val="0.16305732484076432"/>
          <c:h val="0.590731290553490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01711572381047"/>
          <c:y val="8.2474503579063232E-2"/>
          <c:w val="0.62923793907857506"/>
          <c:h val="0.70541403973987793"/>
        </c:manualLayout>
      </c:layout>
      <c:lineChart>
        <c:grouping val="standard"/>
        <c:varyColors val="0"/>
        <c:ser>
          <c:idx val="0"/>
          <c:order val="0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</c:numCache>
            </c:numRef>
          </c:val>
          <c:smooth val="0"/>
        </c:ser>
        <c:ser>
          <c:idx val="10"/>
          <c:order val="1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2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3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4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7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グラフ月別人口推移!$A$14</c:f>
              <c:strCache>
                <c:ptCount val="1"/>
                <c:pt idx="0">
                  <c:v>2011年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グラフ月別人口推移!$B$14:$M$14</c:f>
              <c:numCache>
                <c:formatCode>General</c:formatCode>
                <c:ptCount val="12"/>
                <c:pt idx="0">
                  <c:v>410427</c:v>
                </c:pt>
                <c:pt idx="1">
                  <c:v>410532</c:v>
                </c:pt>
                <c:pt idx="2">
                  <c:v>410615</c:v>
                </c:pt>
                <c:pt idx="3">
                  <c:v>411255</c:v>
                </c:pt>
                <c:pt idx="4">
                  <c:v>412364</c:v>
                </c:pt>
                <c:pt idx="5">
                  <c:v>412752</c:v>
                </c:pt>
                <c:pt idx="6">
                  <c:v>412922</c:v>
                </c:pt>
                <c:pt idx="7">
                  <c:v>413161</c:v>
                </c:pt>
                <c:pt idx="8">
                  <c:v>413608</c:v>
                </c:pt>
                <c:pt idx="9">
                  <c:v>413826</c:v>
                </c:pt>
                <c:pt idx="10">
                  <c:v>414162</c:v>
                </c:pt>
                <c:pt idx="11">
                  <c:v>414327</c:v>
                </c:pt>
              </c:numCache>
            </c:numRef>
          </c:val>
          <c:smooth val="0"/>
        </c:ser>
        <c:ser>
          <c:idx val="2"/>
          <c:order val="9"/>
          <c:tx>
            <c:strRef>
              <c:f>グラフ月別人口推移!$A$13</c:f>
              <c:strCache>
                <c:ptCount val="1"/>
                <c:pt idx="0">
                  <c:v>2010年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グラフ月別人口推移!$B$13:$M$13</c:f>
              <c:numCache>
                <c:formatCode>General</c:formatCode>
                <c:ptCount val="12"/>
                <c:pt idx="0">
                  <c:v>407766</c:v>
                </c:pt>
                <c:pt idx="1">
                  <c:v>407731</c:v>
                </c:pt>
                <c:pt idx="2">
                  <c:v>407665</c:v>
                </c:pt>
                <c:pt idx="3">
                  <c:v>408161</c:v>
                </c:pt>
                <c:pt idx="4">
                  <c:v>409227</c:v>
                </c:pt>
                <c:pt idx="5">
                  <c:v>409527</c:v>
                </c:pt>
                <c:pt idx="6">
                  <c:v>409737</c:v>
                </c:pt>
                <c:pt idx="7">
                  <c:v>410026</c:v>
                </c:pt>
                <c:pt idx="8">
                  <c:v>410341</c:v>
                </c:pt>
                <c:pt idx="9">
                  <c:v>409657</c:v>
                </c:pt>
                <c:pt idx="10">
                  <c:v>409911</c:v>
                </c:pt>
                <c:pt idx="11">
                  <c:v>410181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318576"/>
        <c:axId val="315317792"/>
      </c:lineChart>
      <c:catAx>
        <c:axId val="315318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5317792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15317792"/>
        <c:scaling>
          <c:orientation val="minMax"/>
          <c:max val="435000"/>
          <c:min val="40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5318576"/>
        <c:crosses val="autoZero"/>
        <c:crossBetween val="between"/>
        <c:majorUnit val="5000"/>
        <c:minorUnit val="1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56021175319182"/>
          <c:y val="9.2783865934283991E-2"/>
          <c:w val="0.16271186440677965"/>
          <c:h val="0.621726450860309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31</xdr:row>
      <xdr:rowOff>85725</xdr:rowOff>
    </xdr:from>
    <xdr:to>
      <xdr:col>9</xdr:col>
      <xdr:colOff>295275</xdr:colOff>
      <xdr:row>55</xdr:row>
      <xdr:rowOff>133350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58</xdr:row>
      <xdr:rowOff>95250</xdr:rowOff>
    </xdr:from>
    <xdr:to>
      <xdr:col>9</xdr:col>
      <xdr:colOff>285750</xdr:colOff>
      <xdr:row>82</xdr:row>
      <xdr:rowOff>114301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22</xdr:row>
      <xdr:rowOff>76200</xdr:rowOff>
    </xdr:from>
    <xdr:to>
      <xdr:col>9</xdr:col>
      <xdr:colOff>485775</xdr:colOff>
      <xdr:row>40</xdr:row>
      <xdr:rowOff>95250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8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23" t="s">
        <v>273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ht="13.5" customHeight="1">
      <c r="A2" s="124" t="s">
        <v>2</v>
      </c>
      <c r="B2" s="124" t="s">
        <v>3</v>
      </c>
      <c r="C2" s="127" t="s">
        <v>0</v>
      </c>
      <c r="D2" s="128"/>
      <c r="E2" s="129"/>
      <c r="F2" s="127" t="s">
        <v>272</v>
      </c>
      <c r="G2" s="128"/>
      <c r="H2" s="129"/>
      <c r="I2" s="33" t="s">
        <v>1</v>
      </c>
      <c r="J2" s="33" t="s">
        <v>0</v>
      </c>
    </row>
    <row r="3" spans="1:10" ht="13.5" customHeight="1">
      <c r="A3" s="125"/>
      <c r="B3" s="125"/>
      <c r="C3" s="130"/>
      <c r="D3" s="131"/>
      <c r="E3" s="132"/>
      <c r="F3" s="130"/>
      <c r="G3" s="131"/>
      <c r="H3" s="132"/>
      <c r="I3" s="34" t="s">
        <v>4</v>
      </c>
      <c r="J3" s="37" t="s">
        <v>5</v>
      </c>
    </row>
    <row r="4" spans="1:10" ht="13.5" customHeight="1">
      <c r="A4" s="126"/>
      <c r="B4" s="125"/>
      <c r="C4" s="95" t="s">
        <v>6</v>
      </c>
      <c r="D4" s="95" t="s">
        <v>7</v>
      </c>
      <c r="E4" s="95" t="s">
        <v>8</v>
      </c>
      <c r="F4" s="31" t="s">
        <v>9</v>
      </c>
      <c r="G4" s="31" t="s">
        <v>10</v>
      </c>
      <c r="H4" s="31" t="s">
        <v>11</v>
      </c>
      <c r="I4" s="35" t="s">
        <v>12</v>
      </c>
      <c r="J4" s="38" t="s">
        <v>13</v>
      </c>
    </row>
    <row r="5" spans="1:10" ht="17.25" customHeight="1">
      <c r="A5" s="100">
        <v>7580</v>
      </c>
      <c r="B5" s="29">
        <v>6072</v>
      </c>
      <c r="C5" s="29">
        <f>D5+E5</f>
        <v>35057</v>
      </c>
      <c r="D5" s="29">
        <v>17563</v>
      </c>
      <c r="E5" s="29">
        <v>17494</v>
      </c>
      <c r="F5" s="30" t="s">
        <v>290</v>
      </c>
      <c r="G5" s="30" t="s">
        <v>290</v>
      </c>
      <c r="H5" s="30" t="s">
        <v>290</v>
      </c>
      <c r="I5" s="36">
        <f>C5/B5</f>
        <v>5.7735507246376816</v>
      </c>
      <c r="J5" s="29">
        <v>503.90973120597965</v>
      </c>
    </row>
    <row r="6" spans="1:10" ht="17.25" customHeight="1">
      <c r="A6" s="100">
        <v>9406</v>
      </c>
      <c r="B6" s="29">
        <v>7332</v>
      </c>
      <c r="C6" s="29">
        <f t="shared" ref="C6:C9" si="0">D6+E6</f>
        <v>40183</v>
      </c>
      <c r="D6" s="29">
        <v>20257</v>
      </c>
      <c r="E6" s="29">
        <v>19926</v>
      </c>
      <c r="F6" s="29">
        <f>B6-B5</f>
        <v>1260</v>
      </c>
      <c r="G6" s="29">
        <f>C6-C5</f>
        <v>5126</v>
      </c>
      <c r="H6" s="32">
        <f>G6/C5</f>
        <v>0.14621901474741136</v>
      </c>
      <c r="I6" s="36">
        <f t="shared" ref="I6:I9" si="1">C6/B6</f>
        <v>5.4804964539007095</v>
      </c>
      <c r="J6" s="29">
        <v>577.59091562455092</v>
      </c>
    </row>
    <row r="7" spans="1:10" ht="17.25" customHeight="1">
      <c r="A7" s="100">
        <v>11232</v>
      </c>
      <c r="B7" s="29">
        <v>8025</v>
      </c>
      <c r="C7" s="29">
        <f t="shared" si="0"/>
        <v>45133</v>
      </c>
      <c r="D7" s="29">
        <v>22650</v>
      </c>
      <c r="E7" s="29">
        <v>22483</v>
      </c>
      <c r="F7" s="29">
        <f t="shared" ref="F7:F9" si="2">B7-B6</f>
        <v>693</v>
      </c>
      <c r="G7" s="29">
        <f t="shared" ref="G7:G23" si="3">C7-C6</f>
        <v>4950</v>
      </c>
      <c r="H7" s="32">
        <f t="shared" ref="H7:H23" si="4">G7/C6</f>
        <v>0.12318642211880645</v>
      </c>
      <c r="I7" s="36">
        <f t="shared" si="1"/>
        <v>5.6240498442367599</v>
      </c>
      <c r="J7" s="29">
        <v>648.74227396866468</v>
      </c>
    </row>
    <row r="8" spans="1:10" ht="17.25" customHeight="1">
      <c r="A8" s="100">
        <v>13058</v>
      </c>
      <c r="B8" s="29">
        <v>9186</v>
      </c>
      <c r="C8" s="29">
        <f t="shared" si="0"/>
        <v>50798</v>
      </c>
      <c r="D8" s="29">
        <v>25141</v>
      </c>
      <c r="E8" s="29">
        <v>25657</v>
      </c>
      <c r="F8" s="29">
        <f t="shared" si="2"/>
        <v>1161</v>
      </c>
      <c r="G8" s="29">
        <f t="shared" si="3"/>
        <v>5665</v>
      </c>
      <c r="H8" s="32">
        <f t="shared" si="4"/>
        <v>0.12551791372166707</v>
      </c>
      <c r="I8" s="36">
        <f t="shared" si="1"/>
        <v>5.5299368604397996</v>
      </c>
      <c r="J8" s="29">
        <v>730.17105074026165</v>
      </c>
    </row>
    <row r="9" spans="1:10" ht="17.25" customHeight="1">
      <c r="A9" s="100">
        <v>14885</v>
      </c>
      <c r="B9" s="29">
        <v>11126</v>
      </c>
      <c r="C9" s="29">
        <f t="shared" si="0"/>
        <v>59277</v>
      </c>
      <c r="D9" s="29">
        <v>29500</v>
      </c>
      <c r="E9" s="29">
        <v>29777</v>
      </c>
      <c r="F9" s="29">
        <f t="shared" si="2"/>
        <v>1940</v>
      </c>
      <c r="G9" s="29">
        <f t="shared" si="3"/>
        <v>8479</v>
      </c>
      <c r="H9" s="32">
        <f t="shared" si="4"/>
        <v>0.16691602031576047</v>
      </c>
      <c r="I9" s="36">
        <f t="shared" si="1"/>
        <v>5.327790760381089</v>
      </c>
      <c r="J9" s="29">
        <v>852.04829667960337</v>
      </c>
    </row>
    <row r="10" spans="1:10" ht="17.25" customHeight="1">
      <c r="A10" s="100">
        <v>17441</v>
      </c>
      <c r="B10" s="30" t="s">
        <v>291</v>
      </c>
      <c r="C10" s="29">
        <v>90971</v>
      </c>
      <c r="D10" s="30" t="s">
        <v>291</v>
      </c>
      <c r="E10" s="30" t="s">
        <v>291</v>
      </c>
      <c r="F10" s="30" t="s">
        <v>291</v>
      </c>
      <c r="G10" s="29">
        <f t="shared" si="3"/>
        <v>31694</v>
      </c>
      <c r="H10" s="32">
        <f t="shared" si="4"/>
        <v>0.53467618131821781</v>
      </c>
      <c r="I10" s="30" t="s">
        <v>291</v>
      </c>
      <c r="J10" s="29">
        <v>1307.6182262469456</v>
      </c>
    </row>
    <row r="11" spans="1:10" ht="17.25" customHeight="1">
      <c r="A11" s="100">
        <v>18537</v>
      </c>
      <c r="B11" s="29">
        <v>19800</v>
      </c>
      <c r="C11" s="29">
        <f>D11+E11</f>
        <v>96878</v>
      </c>
      <c r="D11" s="29">
        <v>47704</v>
      </c>
      <c r="E11" s="29">
        <v>49174</v>
      </c>
      <c r="F11" s="30" t="s">
        <v>291</v>
      </c>
      <c r="G11" s="29">
        <f t="shared" si="3"/>
        <v>5907</v>
      </c>
      <c r="H11" s="32">
        <f t="shared" si="4"/>
        <v>6.4932780776291346E-2</v>
      </c>
      <c r="I11" s="36">
        <f>C11/B11</f>
        <v>4.8928282828282832</v>
      </c>
      <c r="J11" s="29">
        <v>1392.5255138709215</v>
      </c>
    </row>
    <row r="12" spans="1:10" ht="17.25" customHeight="1">
      <c r="A12" s="100">
        <v>20363</v>
      </c>
      <c r="B12" s="29">
        <v>22694</v>
      </c>
      <c r="C12" s="29">
        <f t="shared" ref="C12:C25" si="5">D12+E12</f>
        <v>109101</v>
      </c>
      <c r="D12" s="29">
        <v>53567</v>
      </c>
      <c r="E12" s="29">
        <v>55534</v>
      </c>
      <c r="F12" s="29">
        <f>B12-B11</f>
        <v>2894</v>
      </c>
      <c r="G12" s="29">
        <f t="shared" si="3"/>
        <v>12223</v>
      </c>
      <c r="H12" s="32">
        <f t="shared" si="4"/>
        <v>0.1261689960568963</v>
      </c>
      <c r="I12" s="36">
        <f t="shared" ref="I12:I25" si="6">C12/B12</f>
        <v>4.8074821538732708</v>
      </c>
      <c r="J12" s="29">
        <v>1568.2190599396292</v>
      </c>
    </row>
    <row r="13" spans="1:10" ht="17.25" customHeight="1">
      <c r="A13" s="100">
        <v>22190</v>
      </c>
      <c r="B13" s="29">
        <v>28089</v>
      </c>
      <c r="C13" s="29">
        <f t="shared" si="5"/>
        <v>124601</v>
      </c>
      <c r="D13" s="29">
        <v>61058</v>
      </c>
      <c r="E13" s="29">
        <v>63543</v>
      </c>
      <c r="F13" s="29">
        <f t="shared" ref="F13:F23" si="7">B13-B12</f>
        <v>5395</v>
      </c>
      <c r="G13" s="29">
        <f t="shared" si="3"/>
        <v>15500</v>
      </c>
      <c r="H13" s="32">
        <f t="shared" si="4"/>
        <v>0.14207019184058808</v>
      </c>
      <c r="I13" s="36">
        <f t="shared" si="6"/>
        <v>4.435935775570508</v>
      </c>
      <c r="J13" s="29">
        <v>1791.0162426333191</v>
      </c>
    </row>
    <row r="14" spans="1:10" ht="17.25" customHeight="1">
      <c r="A14" s="100">
        <v>24016</v>
      </c>
      <c r="B14" s="29">
        <v>43908</v>
      </c>
      <c r="C14" s="29">
        <f t="shared" si="5"/>
        <v>175183</v>
      </c>
      <c r="D14" s="29">
        <v>88314</v>
      </c>
      <c r="E14" s="29">
        <v>86869</v>
      </c>
      <c r="F14" s="29">
        <f t="shared" si="7"/>
        <v>15819</v>
      </c>
      <c r="G14" s="29">
        <f t="shared" si="3"/>
        <v>50582</v>
      </c>
      <c r="H14" s="32">
        <f t="shared" si="4"/>
        <v>0.40595179813966181</v>
      </c>
      <c r="I14" s="36">
        <f t="shared" si="6"/>
        <v>3.9897740730618567</v>
      </c>
      <c r="J14" s="29">
        <v>2518.0825068276558</v>
      </c>
    </row>
    <row r="15" spans="1:10" ht="17.25" customHeight="1">
      <c r="A15" s="100">
        <v>25842</v>
      </c>
      <c r="B15" s="29">
        <v>62169</v>
      </c>
      <c r="C15" s="29">
        <f t="shared" si="5"/>
        <v>228978</v>
      </c>
      <c r="D15" s="29">
        <v>116298</v>
      </c>
      <c r="E15" s="29">
        <v>112680</v>
      </c>
      <c r="F15" s="29">
        <f t="shared" si="7"/>
        <v>18261</v>
      </c>
      <c r="G15" s="29">
        <f t="shared" si="3"/>
        <v>53795</v>
      </c>
      <c r="H15" s="32">
        <f t="shared" si="4"/>
        <v>0.30707888322497046</v>
      </c>
      <c r="I15" s="36">
        <f t="shared" si="6"/>
        <v>3.6831539834965978</v>
      </c>
      <c r="J15" s="29">
        <v>3291.3324708926266</v>
      </c>
    </row>
    <row r="16" spans="1:10" ht="17.25" customHeight="1">
      <c r="A16" s="100">
        <v>27668</v>
      </c>
      <c r="B16" s="29">
        <v>77281</v>
      </c>
      <c r="C16" s="29">
        <f t="shared" si="5"/>
        <v>265975</v>
      </c>
      <c r="D16" s="29">
        <v>134919</v>
      </c>
      <c r="E16" s="29">
        <v>131056</v>
      </c>
      <c r="F16" s="29">
        <f t="shared" si="7"/>
        <v>15112</v>
      </c>
      <c r="G16" s="29">
        <f t="shared" si="3"/>
        <v>36997</v>
      </c>
      <c r="H16" s="32">
        <f t="shared" si="4"/>
        <v>0.16157447440365449</v>
      </c>
      <c r="I16" s="36">
        <f t="shared" si="6"/>
        <v>3.4416609515922412</v>
      </c>
      <c r="J16" s="29">
        <v>3823.127784964784</v>
      </c>
    </row>
    <row r="17" spans="1:10" ht="17.25" customHeight="1">
      <c r="A17" s="100">
        <v>29495</v>
      </c>
      <c r="B17" s="29">
        <v>96757</v>
      </c>
      <c r="C17" s="29">
        <f t="shared" si="5"/>
        <v>300248</v>
      </c>
      <c r="D17" s="29">
        <v>152281</v>
      </c>
      <c r="E17" s="29">
        <v>147967</v>
      </c>
      <c r="F17" s="29">
        <f t="shared" si="7"/>
        <v>19476</v>
      </c>
      <c r="G17" s="29">
        <f t="shared" si="3"/>
        <v>34273</v>
      </c>
      <c r="H17" s="32">
        <f t="shared" si="4"/>
        <v>0.12885797537362534</v>
      </c>
      <c r="I17" s="36">
        <f t="shared" si="6"/>
        <v>3.1031139865849497</v>
      </c>
      <c r="J17" s="29">
        <v>4315.7682909299992</v>
      </c>
    </row>
    <row r="18" spans="1:10" ht="17.25" customHeight="1">
      <c r="A18" s="100">
        <v>31321</v>
      </c>
      <c r="B18" s="29">
        <v>108775</v>
      </c>
      <c r="C18" s="29">
        <f t="shared" si="5"/>
        <v>328387</v>
      </c>
      <c r="D18" s="29">
        <v>167306</v>
      </c>
      <c r="E18" s="29">
        <v>161081</v>
      </c>
      <c r="F18" s="29">
        <f t="shared" si="7"/>
        <v>12018</v>
      </c>
      <c r="G18" s="29">
        <f t="shared" si="3"/>
        <v>28139</v>
      </c>
      <c r="H18" s="32">
        <f t="shared" si="4"/>
        <v>9.3719192134502138E-2</v>
      </c>
      <c r="I18" s="36">
        <f t="shared" si="6"/>
        <v>3.0189565617099516</v>
      </c>
      <c r="J18" s="29">
        <v>4720.2386085956596</v>
      </c>
    </row>
    <row r="19" spans="1:10" ht="17.25" customHeight="1">
      <c r="A19" s="100">
        <v>33147</v>
      </c>
      <c r="B19" s="29">
        <v>124261</v>
      </c>
      <c r="C19" s="29">
        <f t="shared" si="5"/>
        <v>350330</v>
      </c>
      <c r="D19" s="29">
        <v>178914</v>
      </c>
      <c r="E19" s="29">
        <v>171416</v>
      </c>
      <c r="F19" s="29">
        <f t="shared" si="7"/>
        <v>15486</v>
      </c>
      <c r="G19" s="29">
        <f t="shared" si="3"/>
        <v>21943</v>
      </c>
      <c r="H19" s="32">
        <f t="shared" si="4"/>
        <v>6.6820550143580598E-2</v>
      </c>
      <c r="I19" s="36">
        <f t="shared" si="6"/>
        <v>2.8193077474026444</v>
      </c>
      <c r="J19" s="29">
        <v>5035.647549230991</v>
      </c>
    </row>
    <row r="20" spans="1:10" ht="17.25" customHeight="1">
      <c r="A20" s="100">
        <v>34973</v>
      </c>
      <c r="B20" s="29">
        <v>137993</v>
      </c>
      <c r="C20" s="29">
        <f t="shared" si="5"/>
        <v>368651</v>
      </c>
      <c r="D20" s="29">
        <v>186962</v>
      </c>
      <c r="E20" s="29">
        <v>181689</v>
      </c>
      <c r="F20" s="29">
        <f t="shared" si="7"/>
        <v>13732</v>
      </c>
      <c r="G20" s="29">
        <f t="shared" si="3"/>
        <v>18321</v>
      </c>
      <c r="H20" s="32">
        <f t="shared" si="4"/>
        <v>5.2296406245539918E-2</v>
      </c>
      <c r="I20" s="36">
        <f t="shared" si="6"/>
        <v>2.6715195698332526</v>
      </c>
      <c r="J20" s="29">
        <v>5298.9938191749325</v>
      </c>
    </row>
    <row r="21" spans="1:10" s="21" customFormat="1" ht="17.25" customHeight="1">
      <c r="A21" s="100">
        <v>36800</v>
      </c>
      <c r="B21" s="29">
        <v>148455</v>
      </c>
      <c r="C21" s="29">
        <f t="shared" si="5"/>
        <v>379185</v>
      </c>
      <c r="D21" s="29">
        <v>190927</v>
      </c>
      <c r="E21" s="29">
        <v>188258</v>
      </c>
      <c r="F21" s="29">
        <f t="shared" si="7"/>
        <v>10462</v>
      </c>
      <c r="G21" s="29">
        <f t="shared" si="3"/>
        <v>10534</v>
      </c>
      <c r="H21" s="32">
        <f t="shared" si="4"/>
        <v>2.8574451174688254E-2</v>
      </c>
      <c r="I21" s="36">
        <f t="shared" si="6"/>
        <v>2.5542083459634233</v>
      </c>
      <c r="J21" s="29">
        <v>5450.4096593359209</v>
      </c>
    </row>
    <row r="22" spans="1:10" s="21" customFormat="1" ht="17.25" customHeight="1">
      <c r="A22" s="101">
        <v>38626</v>
      </c>
      <c r="B22" s="29">
        <v>161232</v>
      </c>
      <c r="C22" s="29">
        <f t="shared" si="5"/>
        <v>396014</v>
      </c>
      <c r="D22" s="29">
        <v>198365</v>
      </c>
      <c r="E22" s="29">
        <v>197649</v>
      </c>
      <c r="F22" s="29">
        <f t="shared" si="7"/>
        <v>12777</v>
      </c>
      <c r="G22" s="29">
        <f t="shared" si="3"/>
        <v>16829</v>
      </c>
      <c r="H22" s="32">
        <f t="shared" si="4"/>
        <v>4.4382029879873941E-2</v>
      </c>
      <c r="I22" s="36">
        <f t="shared" si="6"/>
        <v>2.4561749528629551</v>
      </c>
      <c r="J22" s="29">
        <v>5692.3099036941212</v>
      </c>
    </row>
    <row r="23" spans="1:10" s="21" customFormat="1" ht="17.25" customHeight="1">
      <c r="A23" s="100">
        <v>40452</v>
      </c>
      <c r="B23" s="29">
        <v>171981</v>
      </c>
      <c r="C23" s="29">
        <f t="shared" si="5"/>
        <v>409657</v>
      </c>
      <c r="D23" s="29">
        <v>203778</v>
      </c>
      <c r="E23" s="29">
        <v>205879</v>
      </c>
      <c r="F23" s="29">
        <f t="shared" si="7"/>
        <v>10749</v>
      </c>
      <c r="G23" s="29">
        <f t="shared" si="3"/>
        <v>13643</v>
      </c>
      <c r="H23" s="32">
        <f t="shared" si="4"/>
        <v>3.44508022443651E-2</v>
      </c>
      <c r="I23" s="36">
        <f t="shared" si="6"/>
        <v>2.3819898709741194</v>
      </c>
      <c r="J23" s="29">
        <v>5888.4145464999283</v>
      </c>
    </row>
    <row r="24" spans="1:10" s="21" customFormat="1" ht="17.25" customHeight="1">
      <c r="A24" s="28">
        <v>42278</v>
      </c>
      <c r="B24" s="29">
        <v>180170</v>
      </c>
      <c r="C24" s="29">
        <f t="shared" si="5"/>
        <v>423894</v>
      </c>
      <c r="D24" s="113">
        <v>210032</v>
      </c>
      <c r="E24" s="113">
        <v>213862</v>
      </c>
      <c r="F24" s="29">
        <f t="shared" ref="F24" si="8">B24-B23</f>
        <v>8189</v>
      </c>
      <c r="G24" s="29">
        <f t="shared" ref="G24" si="9">C24-C23</f>
        <v>14237</v>
      </c>
      <c r="H24" s="32">
        <f t="shared" ref="H24" si="10">G24/C23</f>
        <v>3.4753464483702222E-2</v>
      </c>
      <c r="I24" s="36">
        <f t="shared" si="6"/>
        <v>2.3527446300715988</v>
      </c>
      <c r="J24" s="29">
        <f>C24/69.57</f>
        <v>6093.0573523070298</v>
      </c>
    </row>
    <row r="25" spans="1:10" ht="17.25" customHeight="1">
      <c r="A25" s="102">
        <v>43739</v>
      </c>
      <c r="B25" s="107">
        <v>190990</v>
      </c>
      <c r="C25" s="108">
        <f t="shared" si="5"/>
        <v>434568</v>
      </c>
      <c r="D25" s="114">
        <v>214795</v>
      </c>
      <c r="E25" s="114">
        <v>219773</v>
      </c>
      <c r="F25" s="107">
        <f>B25-B24</f>
        <v>10820</v>
      </c>
      <c r="G25" s="107">
        <f>C25-C24</f>
        <v>10674</v>
      </c>
      <c r="H25" s="109">
        <f>G25/C24</f>
        <v>2.5180823507763732E-2</v>
      </c>
      <c r="I25" s="110">
        <f t="shared" si="6"/>
        <v>2.2753442588617205</v>
      </c>
      <c r="J25" s="90">
        <f>C25/69.56</f>
        <v>6247.3835537665327</v>
      </c>
    </row>
    <row r="26" spans="1:10">
      <c r="A26" s="22"/>
      <c r="B26" s="23"/>
      <c r="C26" s="23"/>
      <c r="D26" s="23"/>
      <c r="E26" s="23"/>
      <c r="F26" s="24"/>
      <c r="G26" s="24"/>
      <c r="H26" s="24"/>
      <c r="I26" s="25"/>
      <c r="J26" s="23"/>
    </row>
    <row r="27" spans="1:10">
      <c r="A27" s="2" t="s">
        <v>347</v>
      </c>
    </row>
    <row r="28" spans="1:10" ht="13.5" customHeight="1">
      <c r="A28" s="2" t="s">
        <v>348</v>
      </c>
    </row>
    <row r="29" spans="1:10">
      <c r="A29" s="2" t="s">
        <v>295</v>
      </c>
    </row>
    <row r="31" spans="1:10">
      <c r="A31" s="122" t="s">
        <v>304</v>
      </c>
      <c r="B31" s="122"/>
      <c r="C31" s="122"/>
      <c r="D31" s="122"/>
      <c r="E31" s="122"/>
      <c r="F31" s="122"/>
      <c r="G31" s="122"/>
      <c r="H31" s="122"/>
      <c r="I31" s="122"/>
      <c r="J31" s="122"/>
    </row>
    <row r="58" spans="1:10">
      <c r="A58" s="122" t="s">
        <v>305</v>
      </c>
      <c r="B58" s="122"/>
      <c r="C58" s="122"/>
      <c r="D58" s="122"/>
      <c r="E58" s="122"/>
      <c r="F58" s="122"/>
      <c r="G58" s="122"/>
      <c r="H58" s="122"/>
      <c r="I58" s="122"/>
      <c r="J58" s="122"/>
    </row>
  </sheetData>
  <mergeCells count="7">
    <mergeCell ref="A31:J31"/>
    <mergeCell ref="A58:J58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9" orientation="portrait" horizontalDpi="400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Normal="100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38" t="s">
        <v>274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ht="18" customHeight="1">
      <c r="A2" s="5" t="s">
        <v>351</v>
      </c>
      <c r="B2" s="5"/>
      <c r="C2" s="5"/>
      <c r="D2" s="5"/>
      <c r="E2" s="39"/>
      <c r="F2" s="5"/>
      <c r="G2" s="5"/>
      <c r="H2" s="40"/>
      <c r="I2" s="26"/>
      <c r="J2" s="26"/>
      <c r="K2" s="7"/>
    </row>
    <row r="3" spans="1:11" ht="17.25" customHeight="1">
      <c r="A3" s="133" t="s">
        <v>79</v>
      </c>
      <c r="B3" s="41" t="s">
        <v>78</v>
      </c>
      <c r="C3" s="135" t="s">
        <v>0</v>
      </c>
      <c r="D3" s="136"/>
      <c r="E3" s="137"/>
      <c r="F3" s="8"/>
      <c r="G3" s="133" t="s">
        <v>79</v>
      </c>
      <c r="H3" s="41" t="s">
        <v>78</v>
      </c>
      <c r="I3" s="135" t="s">
        <v>0</v>
      </c>
      <c r="J3" s="136"/>
      <c r="K3" s="137"/>
    </row>
    <row r="4" spans="1:11" ht="17.25" customHeight="1">
      <c r="A4" s="134"/>
      <c r="B4" s="42" t="s">
        <v>3</v>
      </c>
      <c r="C4" s="43" t="s">
        <v>6</v>
      </c>
      <c r="D4" s="43" t="s">
        <v>7</v>
      </c>
      <c r="E4" s="43" t="s">
        <v>8</v>
      </c>
      <c r="F4" s="8"/>
      <c r="G4" s="134"/>
      <c r="H4" s="42" t="s">
        <v>3</v>
      </c>
      <c r="I4" s="43" t="s">
        <v>6</v>
      </c>
      <c r="J4" s="43" t="s">
        <v>7</v>
      </c>
      <c r="K4" s="43" t="s">
        <v>8</v>
      </c>
    </row>
    <row r="5" spans="1:11" ht="18.95" customHeight="1">
      <c r="A5" s="44" t="s">
        <v>80</v>
      </c>
      <c r="B5" s="45">
        <v>683</v>
      </c>
      <c r="C5" s="45">
        <f>D5+E5</f>
        <v>1274</v>
      </c>
      <c r="D5" s="111">
        <v>616</v>
      </c>
      <c r="E5" s="46">
        <v>658</v>
      </c>
      <c r="F5" s="8"/>
      <c r="G5" s="47" t="s">
        <v>87</v>
      </c>
      <c r="H5" s="45">
        <v>456</v>
      </c>
      <c r="I5" s="45">
        <f t="shared" ref="I5:I57" si="0">J5+K5</f>
        <v>1122</v>
      </c>
      <c r="J5" s="46">
        <v>526</v>
      </c>
      <c r="K5" s="46">
        <v>596</v>
      </c>
    </row>
    <row r="6" spans="1:11" ht="18.95" customHeight="1">
      <c r="A6" s="44" t="s">
        <v>82</v>
      </c>
      <c r="B6" s="139">
        <v>4487</v>
      </c>
      <c r="C6" s="141">
        <f>D6+E6</f>
        <v>8449</v>
      </c>
      <c r="D6" s="142">
        <v>4021</v>
      </c>
      <c r="E6" s="142">
        <v>4428</v>
      </c>
      <c r="F6" s="8"/>
      <c r="G6" s="47" t="s">
        <v>89</v>
      </c>
      <c r="H6" s="45">
        <v>772</v>
      </c>
      <c r="I6" s="45">
        <f t="shared" si="0"/>
        <v>1925</v>
      </c>
      <c r="J6" s="46">
        <v>939</v>
      </c>
      <c r="K6" s="46">
        <v>986</v>
      </c>
    </row>
    <row r="7" spans="1:11" ht="18.95" customHeight="1">
      <c r="A7" s="44" t="s">
        <v>84</v>
      </c>
      <c r="B7" s="140"/>
      <c r="C7" s="141"/>
      <c r="D7" s="143"/>
      <c r="E7" s="143"/>
      <c r="F7" s="8"/>
      <c r="G7" s="47" t="s">
        <v>91</v>
      </c>
      <c r="H7" s="45">
        <v>506</v>
      </c>
      <c r="I7" s="45">
        <f t="shared" si="0"/>
        <v>1338</v>
      </c>
      <c r="J7" s="46">
        <v>636</v>
      </c>
      <c r="K7" s="46">
        <v>702</v>
      </c>
    </row>
    <row r="8" spans="1:11" ht="18.95" customHeight="1">
      <c r="A8" s="44" t="s">
        <v>86</v>
      </c>
      <c r="B8" s="45">
        <v>618</v>
      </c>
      <c r="C8" s="45">
        <f>D8+E8</f>
        <v>1122</v>
      </c>
      <c r="D8" s="46">
        <v>571</v>
      </c>
      <c r="E8" s="46">
        <v>551</v>
      </c>
      <c r="F8" s="8"/>
      <c r="G8" s="47" t="s">
        <v>93</v>
      </c>
      <c r="H8" s="45">
        <v>903</v>
      </c>
      <c r="I8" s="45">
        <f t="shared" si="0"/>
        <v>2118</v>
      </c>
      <c r="J8" s="46">
        <v>959</v>
      </c>
      <c r="K8" s="46">
        <v>1159</v>
      </c>
    </row>
    <row r="9" spans="1:11" ht="18.95" customHeight="1">
      <c r="A9" s="44" t="s">
        <v>88</v>
      </c>
      <c r="B9" s="45">
        <v>353</v>
      </c>
      <c r="C9" s="45">
        <f t="shared" ref="C9:C56" si="1">D9+E9</f>
        <v>691</v>
      </c>
      <c r="D9" s="46">
        <v>356</v>
      </c>
      <c r="E9" s="46">
        <v>335</v>
      </c>
      <c r="F9" s="8"/>
      <c r="G9" s="47" t="s">
        <v>95</v>
      </c>
      <c r="H9" s="45">
        <v>663</v>
      </c>
      <c r="I9" s="45">
        <f t="shared" si="0"/>
        <v>1458</v>
      </c>
      <c r="J9" s="46">
        <v>694</v>
      </c>
      <c r="K9" s="46">
        <v>764</v>
      </c>
    </row>
    <row r="10" spans="1:11" ht="18.95" customHeight="1">
      <c r="A10" s="44" t="s">
        <v>90</v>
      </c>
      <c r="B10" s="45">
        <v>1130</v>
      </c>
      <c r="C10" s="45">
        <f t="shared" si="1"/>
        <v>1634</v>
      </c>
      <c r="D10" s="46">
        <v>1156</v>
      </c>
      <c r="E10" s="46">
        <v>478</v>
      </c>
      <c r="F10" s="8"/>
      <c r="G10" s="47" t="s">
        <v>97</v>
      </c>
      <c r="H10" s="45">
        <v>541</v>
      </c>
      <c r="I10" s="45">
        <f t="shared" si="0"/>
        <v>1235</v>
      </c>
      <c r="J10" s="46">
        <v>588</v>
      </c>
      <c r="K10" s="46">
        <v>647</v>
      </c>
    </row>
    <row r="11" spans="1:11" ht="18.95" customHeight="1">
      <c r="A11" s="44" t="s">
        <v>92</v>
      </c>
      <c r="B11" s="45">
        <v>669</v>
      </c>
      <c r="C11" s="45">
        <f t="shared" si="1"/>
        <v>1409</v>
      </c>
      <c r="D11" s="46">
        <v>713</v>
      </c>
      <c r="E11" s="46">
        <v>696</v>
      </c>
      <c r="F11" s="8"/>
      <c r="G11" s="47" t="s">
        <v>99</v>
      </c>
      <c r="H11" s="45">
        <v>555</v>
      </c>
      <c r="I11" s="45">
        <f t="shared" si="0"/>
        <v>1378</v>
      </c>
      <c r="J11" s="46">
        <v>649</v>
      </c>
      <c r="K11" s="46">
        <v>729</v>
      </c>
    </row>
    <row r="12" spans="1:11" ht="18.95" customHeight="1">
      <c r="A12" s="44" t="s">
        <v>94</v>
      </c>
      <c r="B12" s="45">
        <v>113</v>
      </c>
      <c r="C12" s="45">
        <f t="shared" si="1"/>
        <v>299</v>
      </c>
      <c r="D12" s="46">
        <v>149</v>
      </c>
      <c r="E12" s="46">
        <v>150</v>
      </c>
      <c r="F12" s="8"/>
      <c r="G12" s="47" t="s">
        <v>101</v>
      </c>
      <c r="H12" s="45">
        <v>598</v>
      </c>
      <c r="I12" s="45">
        <f t="shared" si="0"/>
        <v>1589</v>
      </c>
      <c r="J12" s="46">
        <v>779</v>
      </c>
      <c r="K12" s="46">
        <v>810</v>
      </c>
    </row>
    <row r="13" spans="1:11" ht="18.95" customHeight="1">
      <c r="A13" s="44" t="s">
        <v>96</v>
      </c>
      <c r="B13" s="45">
        <v>686</v>
      </c>
      <c r="C13" s="45">
        <f t="shared" si="1"/>
        <v>1456</v>
      </c>
      <c r="D13" s="46">
        <v>734</v>
      </c>
      <c r="E13" s="46">
        <v>722</v>
      </c>
      <c r="F13" s="8"/>
      <c r="G13" s="47" t="s">
        <v>103</v>
      </c>
      <c r="H13" s="45">
        <v>817</v>
      </c>
      <c r="I13" s="45">
        <f t="shared" si="0"/>
        <v>1871</v>
      </c>
      <c r="J13" s="46">
        <v>913</v>
      </c>
      <c r="K13" s="46">
        <v>958</v>
      </c>
    </row>
    <row r="14" spans="1:11" ht="18.95" customHeight="1">
      <c r="A14" s="44" t="s">
        <v>98</v>
      </c>
      <c r="B14" s="45">
        <v>653</v>
      </c>
      <c r="C14" s="45">
        <f t="shared" si="1"/>
        <v>1320</v>
      </c>
      <c r="D14" s="46">
        <v>630</v>
      </c>
      <c r="E14" s="46">
        <v>690</v>
      </c>
      <c r="F14" s="8"/>
      <c r="G14" s="47" t="s">
        <v>105</v>
      </c>
      <c r="H14" s="45">
        <v>156</v>
      </c>
      <c r="I14" s="45">
        <f t="shared" si="0"/>
        <v>367</v>
      </c>
      <c r="J14" s="46">
        <v>182</v>
      </c>
      <c r="K14" s="46">
        <v>185</v>
      </c>
    </row>
    <row r="15" spans="1:11" ht="18.95" customHeight="1">
      <c r="A15" s="44" t="s">
        <v>100</v>
      </c>
      <c r="B15" s="45">
        <v>848</v>
      </c>
      <c r="C15" s="45">
        <f t="shared" si="1"/>
        <v>1906</v>
      </c>
      <c r="D15" s="46">
        <v>938</v>
      </c>
      <c r="E15" s="46">
        <v>968</v>
      </c>
      <c r="F15" s="8"/>
      <c r="G15" s="47" t="s">
        <v>107</v>
      </c>
      <c r="H15" s="45">
        <v>579</v>
      </c>
      <c r="I15" s="45">
        <f t="shared" si="0"/>
        <v>1408</v>
      </c>
      <c r="J15" s="46">
        <v>693</v>
      </c>
      <c r="K15" s="46">
        <v>715</v>
      </c>
    </row>
    <row r="16" spans="1:11" ht="18.95" customHeight="1">
      <c r="A16" s="44" t="s">
        <v>102</v>
      </c>
      <c r="B16" s="45">
        <v>472</v>
      </c>
      <c r="C16" s="45">
        <f t="shared" si="1"/>
        <v>971</v>
      </c>
      <c r="D16" s="46">
        <v>507</v>
      </c>
      <c r="E16" s="46">
        <v>464</v>
      </c>
      <c r="F16" s="8"/>
      <c r="G16" s="47" t="s">
        <v>109</v>
      </c>
      <c r="H16" s="45">
        <v>357</v>
      </c>
      <c r="I16" s="45">
        <f t="shared" si="0"/>
        <v>726</v>
      </c>
      <c r="J16" s="46">
        <v>415</v>
      </c>
      <c r="K16" s="46">
        <v>311</v>
      </c>
    </row>
    <row r="17" spans="1:11" ht="18.95" customHeight="1">
      <c r="A17" s="44" t="s">
        <v>104</v>
      </c>
      <c r="B17" s="45">
        <v>1248</v>
      </c>
      <c r="C17" s="45">
        <f t="shared" si="1"/>
        <v>1987</v>
      </c>
      <c r="D17" s="46">
        <v>1017</v>
      </c>
      <c r="E17" s="46">
        <v>970</v>
      </c>
      <c r="F17" s="8"/>
      <c r="G17" s="47" t="s">
        <v>111</v>
      </c>
      <c r="H17" s="45">
        <v>655</v>
      </c>
      <c r="I17" s="45">
        <f t="shared" si="0"/>
        <v>1615</v>
      </c>
      <c r="J17" s="46">
        <v>816</v>
      </c>
      <c r="K17" s="46">
        <v>799</v>
      </c>
    </row>
    <row r="18" spans="1:11" ht="18.95" customHeight="1">
      <c r="A18" s="44" t="s">
        <v>106</v>
      </c>
      <c r="B18" s="45">
        <v>932</v>
      </c>
      <c r="C18" s="45">
        <f t="shared" si="1"/>
        <v>2067</v>
      </c>
      <c r="D18" s="46">
        <v>1033</v>
      </c>
      <c r="E18" s="46">
        <v>1034</v>
      </c>
      <c r="F18" s="8"/>
      <c r="G18" s="47" t="s">
        <v>113</v>
      </c>
      <c r="H18" s="45">
        <v>476</v>
      </c>
      <c r="I18" s="45">
        <f t="shared" si="0"/>
        <v>1001</v>
      </c>
      <c r="J18" s="46">
        <v>503</v>
      </c>
      <c r="K18" s="46">
        <v>498</v>
      </c>
    </row>
    <row r="19" spans="1:11" ht="18.95" customHeight="1">
      <c r="A19" s="44" t="s">
        <v>108</v>
      </c>
      <c r="B19" s="45">
        <v>350</v>
      </c>
      <c r="C19" s="45">
        <f t="shared" si="1"/>
        <v>721</v>
      </c>
      <c r="D19" s="46">
        <v>377</v>
      </c>
      <c r="E19" s="46">
        <v>344</v>
      </c>
      <c r="F19" s="8"/>
      <c r="G19" s="47" t="s">
        <v>115</v>
      </c>
      <c r="H19" s="45">
        <v>1261</v>
      </c>
      <c r="I19" s="45">
        <f t="shared" si="0"/>
        <v>2993</v>
      </c>
      <c r="J19" s="46">
        <v>1471</v>
      </c>
      <c r="K19" s="46">
        <v>1522</v>
      </c>
    </row>
    <row r="20" spans="1:11" ht="18.95" customHeight="1">
      <c r="A20" s="44" t="s">
        <v>110</v>
      </c>
      <c r="B20" s="45">
        <v>167</v>
      </c>
      <c r="C20" s="45">
        <f t="shared" si="1"/>
        <v>416</v>
      </c>
      <c r="D20" s="46">
        <v>196</v>
      </c>
      <c r="E20" s="46">
        <v>220</v>
      </c>
      <c r="F20" s="8"/>
      <c r="G20" s="47" t="s">
        <v>117</v>
      </c>
      <c r="H20" s="45">
        <v>968</v>
      </c>
      <c r="I20" s="45">
        <f t="shared" si="0"/>
        <v>2279</v>
      </c>
      <c r="J20" s="46">
        <v>1102</v>
      </c>
      <c r="K20" s="46">
        <v>1177</v>
      </c>
    </row>
    <row r="21" spans="1:11" ht="18.95" customHeight="1">
      <c r="A21" s="44" t="s">
        <v>112</v>
      </c>
      <c r="B21" s="45">
        <v>375</v>
      </c>
      <c r="C21" s="45">
        <f t="shared" si="1"/>
        <v>989</v>
      </c>
      <c r="D21" s="46">
        <v>493</v>
      </c>
      <c r="E21" s="46">
        <v>496</v>
      </c>
      <c r="F21" s="8"/>
      <c r="G21" s="47" t="s">
        <v>119</v>
      </c>
      <c r="H21" s="45">
        <v>730</v>
      </c>
      <c r="I21" s="45">
        <f t="shared" si="0"/>
        <v>1654</v>
      </c>
      <c r="J21" s="46">
        <v>766</v>
      </c>
      <c r="K21" s="46">
        <v>888</v>
      </c>
    </row>
    <row r="22" spans="1:11" ht="18.95" customHeight="1">
      <c r="A22" s="44" t="s">
        <v>114</v>
      </c>
      <c r="B22" s="45">
        <v>846</v>
      </c>
      <c r="C22" s="45">
        <f t="shared" si="1"/>
        <v>1915</v>
      </c>
      <c r="D22" s="46">
        <v>965</v>
      </c>
      <c r="E22" s="46">
        <v>950</v>
      </c>
      <c r="F22" s="8"/>
      <c r="G22" s="47" t="s">
        <v>121</v>
      </c>
      <c r="H22" s="45">
        <v>804</v>
      </c>
      <c r="I22" s="45">
        <f t="shared" si="0"/>
        <v>1946</v>
      </c>
      <c r="J22" s="46">
        <v>936</v>
      </c>
      <c r="K22" s="46">
        <v>1010</v>
      </c>
    </row>
    <row r="23" spans="1:11" ht="18.95" customHeight="1">
      <c r="A23" s="44" t="s">
        <v>116</v>
      </c>
      <c r="B23" s="45">
        <v>641</v>
      </c>
      <c r="C23" s="45">
        <f t="shared" si="1"/>
        <v>1184</v>
      </c>
      <c r="D23" s="46">
        <v>560</v>
      </c>
      <c r="E23" s="46">
        <v>624</v>
      </c>
      <c r="F23" s="8"/>
      <c r="G23" s="47" t="s">
        <v>123</v>
      </c>
      <c r="H23" s="45">
        <v>665</v>
      </c>
      <c r="I23" s="45">
        <f t="shared" si="0"/>
        <v>1754</v>
      </c>
      <c r="J23" s="46">
        <v>891</v>
      </c>
      <c r="K23" s="46">
        <v>863</v>
      </c>
    </row>
    <row r="24" spans="1:11" ht="18.95" customHeight="1">
      <c r="A24" s="44" t="s">
        <v>118</v>
      </c>
      <c r="B24" s="45">
        <v>421</v>
      </c>
      <c r="C24" s="45">
        <f t="shared" si="1"/>
        <v>1102</v>
      </c>
      <c r="D24" s="46">
        <v>494</v>
      </c>
      <c r="E24" s="46">
        <v>608</v>
      </c>
      <c r="F24" s="8"/>
      <c r="G24" s="47" t="s">
        <v>125</v>
      </c>
      <c r="H24" s="45">
        <v>650</v>
      </c>
      <c r="I24" s="45">
        <f t="shared" si="0"/>
        <v>1204</v>
      </c>
      <c r="J24" s="46">
        <v>583</v>
      </c>
      <c r="K24" s="46">
        <v>621</v>
      </c>
    </row>
    <row r="25" spans="1:11" ht="18.95" customHeight="1">
      <c r="A25" s="44" t="s">
        <v>120</v>
      </c>
      <c r="B25" s="45">
        <v>580</v>
      </c>
      <c r="C25" s="45">
        <f t="shared" si="1"/>
        <v>1529</v>
      </c>
      <c r="D25" s="46">
        <v>770</v>
      </c>
      <c r="E25" s="46">
        <v>759</v>
      </c>
      <c r="F25" s="8"/>
      <c r="G25" s="47" t="s">
        <v>127</v>
      </c>
      <c r="H25" s="45">
        <v>898</v>
      </c>
      <c r="I25" s="45">
        <f t="shared" si="0"/>
        <v>1817</v>
      </c>
      <c r="J25" s="46">
        <v>877</v>
      </c>
      <c r="K25" s="46">
        <v>940</v>
      </c>
    </row>
    <row r="26" spans="1:11" ht="18.95" customHeight="1">
      <c r="A26" s="44" t="s">
        <v>122</v>
      </c>
      <c r="B26" s="45">
        <v>465</v>
      </c>
      <c r="C26" s="45">
        <f t="shared" si="1"/>
        <v>1164</v>
      </c>
      <c r="D26" s="46">
        <v>517</v>
      </c>
      <c r="E26" s="46">
        <v>647</v>
      </c>
      <c r="F26" s="8"/>
      <c r="G26" s="47" t="s">
        <v>129</v>
      </c>
      <c r="H26" s="45">
        <v>725</v>
      </c>
      <c r="I26" s="45">
        <f t="shared" si="0"/>
        <v>1706</v>
      </c>
      <c r="J26" s="46">
        <v>802</v>
      </c>
      <c r="K26" s="46">
        <v>904</v>
      </c>
    </row>
    <row r="27" spans="1:11" ht="18.95" customHeight="1">
      <c r="A27" s="44" t="s">
        <v>124</v>
      </c>
      <c r="B27" s="45">
        <v>0</v>
      </c>
      <c r="C27" s="45">
        <f t="shared" si="1"/>
        <v>0</v>
      </c>
      <c r="D27" s="46">
        <v>0</v>
      </c>
      <c r="E27" s="46">
        <v>0</v>
      </c>
      <c r="F27" s="8"/>
      <c r="G27" s="47" t="s">
        <v>131</v>
      </c>
      <c r="H27" s="45">
        <v>402</v>
      </c>
      <c r="I27" s="45">
        <f t="shared" si="0"/>
        <v>643</v>
      </c>
      <c r="J27" s="46">
        <v>277</v>
      </c>
      <c r="K27" s="46">
        <v>366</v>
      </c>
    </row>
    <row r="28" spans="1:11" ht="18.95" customHeight="1">
      <c r="A28" s="44" t="s">
        <v>126</v>
      </c>
      <c r="B28" s="45">
        <v>650</v>
      </c>
      <c r="C28" s="45">
        <f t="shared" si="1"/>
        <v>1764</v>
      </c>
      <c r="D28" s="46">
        <v>877</v>
      </c>
      <c r="E28" s="46">
        <v>887</v>
      </c>
      <c r="F28" s="8"/>
      <c r="G28" s="47" t="s">
        <v>133</v>
      </c>
      <c r="H28" s="45">
        <v>576</v>
      </c>
      <c r="I28" s="45">
        <f t="shared" si="0"/>
        <v>1144</v>
      </c>
      <c r="J28" s="46">
        <v>561</v>
      </c>
      <c r="K28" s="46">
        <v>583</v>
      </c>
    </row>
    <row r="29" spans="1:11" ht="18.95" customHeight="1">
      <c r="A29" s="44" t="s">
        <v>128</v>
      </c>
      <c r="B29" s="45">
        <v>426</v>
      </c>
      <c r="C29" s="45">
        <f t="shared" si="1"/>
        <v>1081</v>
      </c>
      <c r="D29" s="46">
        <v>548</v>
      </c>
      <c r="E29" s="46">
        <v>533</v>
      </c>
      <c r="F29" s="8"/>
      <c r="G29" s="47" t="s">
        <v>135</v>
      </c>
      <c r="H29" s="45">
        <v>453</v>
      </c>
      <c r="I29" s="45">
        <f t="shared" si="0"/>
        <v>834</v>
      </c>
      <c r="J29" s="46">
        <v>454</v>
      </c>
      <c r="K29" s="46">
        <v>380</v>
      </c>
    </row>
    <row r="30" spans="1:11" ht="18.95" customHeight="1">
      <c r="A30" s="44" t="s">
        <v>130</v>
      </c>
      <c r="B30" s="45">
        <v>206</v>
      </c>
      <c r="C30" s="45">
        <f t="shared" si="1"/>
        <v>449</v>
      </c>
      <c r="D30" s="96">
        <v>226</v>
      </c>
      <c r="E30" s="46">
        <v>223</v>
      </c>
      <c r="F30" s="8"/>
      <c r="G30" s="47" t="s">
        <v>137</v>
      </c>
      <c r="H30" s="45">
        <v>762</v>
      </c>
      <c r="I30" s="45">
        <f t="shared" si="0"/>
        <v>1904</v>
      </c>
      <c r="J30" s="46">
        <v>983</v>
      </c>
      <c r="K30" s="46">
        <v>921</v>
      </c>
    </row>
    <row r="31" spans="1:11" ht="18.95" customHeight="1">
      <c r="A31" s="44" t="s">
        <v>132</v>
      </c>
      <c r="B31" s="45">
        <v>2334</v>
      </c>
      <c r="C31" s="45">
        <f t="shared" si="1"/>
        <v>4104</v>
      </c>
      <c r="D31" s="46">
        <v>1946</v>
      </c>
      <c r="E31" s="46">
        <v>2158</v>
      </c>
      <c r="F31" s="8"/>
      <c r="G31" s="44" t="s">
        <v>139</v>
      </c>
      <c r="H31" s="45">
        <v>233</v>
      </c>
      <c r="I31" s="45">
        <f t="shared" si="0"/>
        <v>522</v>
      </c>
      <c r="J31" s="46">
        <v>281</v>
      </c>
      <c r="K31" s="46">
        <v>241</v>
      </c>
    </row>
    <row r="32" spans="1:11" ht="18.95" customHeight="1">
      <c r="A32" s="44" t="s">
        <v>134</v>
      </c>
      <c r="B32" s="45">
        <v>648</v>
      </c>
      <c r="C32" s="45">
        <f t="shared" si="1"/>
        <v>1536</v>
      </c>
      <c r="D32" s="46">
        <v>767</v>
      </c>
      <c r="E32" s="46">
        <v>769</v>
      </c>
      <c r="F32" s="8"/>
      <c r="G32" s="44" t="s">
        <v>141</v>
      </c>
      <c r="H32" s="45">
        <v>556</v>
      </c>
      <c r="I32" s="45">
        <f t="shared" si="0"/>
        <v>1351</v>
      </c>
      <c r="J32" s="46">
        <v>661</v>
      </c>
      <c r="K32" s="46">
        <v>690</v>
      </c>
    </row>
    <row r="33" spans="1:11" ht="18.95" customHeight="1">
      <c r="A33" s="44" t="s">
        <v>136</v>
      </c>
      <c r="B33" s="45">
        <v>283</v>
      </c>
      <c r="C33" s="45">
        <f t="shared" si="1"/>
        <v>669</v>
      </c>
      <c r="D33" s="46">
        <v>335</v>
      </c>
      <c r="E33" s="46">
        <v>334</v>
      </c>
      <c r="F33" s="8"/>
      <c r="G33" s="44" t="s">
        <v>143</v>
      </c>
      <c r="H33" s="45">
        <v>1675</v>
      </c>
      <c r="I33" s="45">
        <f t="shared" si="0"/>
        <v>4108</v>
      </c>
      <c r="J33" s="46">
        <v>2005</v>
      </c>
      <c r="K33" s="46">
        <v>2103</v>
      </c>
    </row>
    <row r="34" spans="1:11" ht="18.95" customHeight="1">
      <c r="A34" s="44" t="s">
        <v>138</v>
      </c>
      <c r="B34" s="45">
        <v>23</v>
      </c>
      <c r="C34" s="45">
        <f t="shared" si="1"/>
        <v>65</v>
      </c>
      <c r="D34" s="46">
        <v>33</v>
      </c>
      <c r="E34" s="46">
        <v>32</v>
      </c>
      <c r="F34" s="8"/>
      <c r="G34" s="44" t="s">
        <v>145</v>
      </c>
      <c r="H34" s="45">
        <v>1025</v>
      </c>
      <c r="I34" s="45">
        <f t="shared" si="0"/>
        <v>2133</v>
      </c>
      <c r="J34" s="46">
        <v>1055</v>
      </c>
      <c r="K34" s="46">
        <v>1078</v>
      </c>
    </row>
    <row r="35" spans="1:11" ht="18.95" customHeight="1">
      <c r="A35" s="44" t="s">
        <v>140</v>
      </c>
      <c r="B35" s="118">
        <v>0</v>
      </c>
      <c r="C35" s="46" t="s">
        <v>301</v>
      </c>
      <c r="D35" s="118">
        <v>0</v>
      </c>
      <c r="E35" s="118">
        <v>0</v>
      </c>
      <c r="F35" s="8"/>
      <c r="G35" s="44" t="s">
        <v>147</v>
      </c>
      <c r="H35" s="45">
        <v>378</v>
      </c>
      <c r="I35" s="45">
        <f t="shared" si="0"/>
        <v>739</v>
      </c>
      <c r="J35" s="46">
        <v>373</v>
      </c>
      <c r="K35" s="46">
        <v>366</v>
      </c>
    </row>
    <row r="36" spans="1:11" ht="18.95" customHeight="1">
      <c r="A36" s="44" t="s">
        <v>142</v>
      </c>
      <c r="B36" s="45">
        <v>764</v>
      </c>
      <c r="C36" s="45">
        <f t="shared" si="1"/>
        <v>1587</v>
      </c>
      <c r="D36" s="46">
        <v>799</v>
      </c>
      <c r="E36" s="46">
        <v>788</v>
      </c>
      <c r="F36" s="8"/>
      <c r="G36" s="44" t="s">
        <v>149</v>
      </c>
      <c r="H36" s="45">
        <v>899</v>
      </c>
      <c r="I36" s="45">
        <f t="shared" si="0"/>
        <v>2100</v>
      </c>
      <c r="J36" s="46">
        <v>1034</v>
      </c>
      <c r="K36" s="46">
        <v>1066</v>
      </c>
    </row>
    <row r="37" spans="1:11" ht="18.95" customHeight="1">
      <c r="A37" s="44" t="s">
        <v>144</v>
      </c>
      <c r="B37" s="45">
        <v>378</v>
      </c>
      <c r="C37" s="45">
        <f t="shared" si="1"/>
        <v>979</v>
      </c>
      <c r="D37" s="46">
        <v>458</v>
      </c>
      <c r="E37" s="46">
        <v>521</v>
      </c>
      <c r="F37" s="8"/>
      <c r="G37" s="44" t="s">
        <v>151</v>
      </c>
      <c r="H37" s="45">
        <v>195</v>
      </c>
      <c r="I37" s="45">
        <f t="shared" si="0"/>
        <v>359</v>
      </c>
      <c r="J37" s="46">
        <v>185</v>
      </c>
      <c r="K37" s="46">
        <v>174</v>
      </c>
    </row>
    <row r="38" spans="1:11" ht="18.95" customHeight="1">
      <c r="A38" s="44" t="s">
        <v>146</v>
      </c>
      <c r="B38" s="45">
        <v>1281</v>
      </c>
      <c r="C38" s="45">
        <f t="shared" si="1"/>
        <v>3106</v>
      </c>
      <c r="D38" s="46">
        <v>1548</v>
      </c>
      <c r="E38" s="46">
        <v>1558</v>
      </c>
      <c r="F38" s="8"/>
      <c r="G38" s="44" t="s">
        <v>153</v>
      </c>
      <c r="H38" s="45">
        <v>888</v>
      </c>
      <c r="I38" s="45">
        <f t="shared" si="0"/>
        <v>1842</v>
      </c>
      <c r="J38" s="46">
        <v>977</v>
      </c>
      <c r="K38" s="46">
        <v>865</v>
      </c>
    </row>
    <row r="39" spans="1:11" ht="18.95" customHeight="1">
      <c r="A39" s="44" t="s">
        <v>148</v>
      </c>
      <c r="B39" s="45">
        <v>840</v>
      </c>
      <c r="C39" s="45">
        <f t="shared" si="1"/>
        <v>2164</v>
      </c>
      <c r="D39" s="46">
        <v>1094</v>
      </c>
      <c r="E39" s="46">
        <v>1070</v>
      </c>
      <c r="F39" s="8"/>
      <c r="G39" s="44" t="s">
        <v>155</v>
      </c>
      <c r="H39" s="45">
        <v>272</v>
      </c>
      <c r="I39" s="45">
        <f t="shared" si="0"/>
        <v>742</v>
      </c>
      <c r="J39" s="46">
        <v>374</v>
      </c>
      <c r="K39" s="46">
        <v>368</v>
      </c>
    </row>
    <row r="40" spans="1:11" ht="18.95" customHeight="1">
      <c r="A40" s="44" t="s">
        <v>150</v>
      </c>
      <c r="B40" s="45">
        <v>584</v>
      </c>
      <c r="C40" s="45">
        <f t="shared" si="1"/>
        <v>1513</v>
      </c>
      <c r="D40" s="46">
        <v>689</v>
      </c>
      <c r="E40" s="46">
        <v>824</v>
      </c>
      <c r="F40" s="8"/>
      <c r="G40" s="44" t="s">
        <v>157</v>
      </c>
      <c r="H40" s="45">
        <v>1033</v>
      </c>
      <c r="I40" s="45">
        <f t="shared" si="0"/>
        <v>2339</v>
      </c>
      <c r="J40" s="46">
        <v>1154</v>
      </c>
      <c r="K40" s="46">
        <v>1185</v>
      </c>
    </row>
    <row r="41" spans="1:11" ht="18.95" customHeight="1">
      <c r="A41" s="44" t="s">
        <v>152</v>
      </c>
      <c r="B41" s="45">
        <v>385</v>
      </c>
      <c r="C41" s="45">
        <f t="shared" si="1"/>
        <v>909</v>
      </c>
      <c r="D41" s="46">
        <v>436</v>
      </c>
      <c r="E41" s="46">
        <v>473</v>
      </c>
      <c r="F41" s="8"/>
      <c r="G41" s="44" t="s">
        <v>158</v>
      </c>
      <c r="H41" s="45">
        <v>579</v>
      </c>
      <c r="I41" s="45">
        <f t="shared" si="0"/>
        <v>1353</v>
      </c>
      <c r="J41" s="46">
        <v>650</v>
      </c>
      <c r="K41" s="46">
        <v>703</v>
      </c>
    </row>
    <row r="42" spans="1:11" ht="18.95" customHeight="1">
      <c r="A42" s="44" t="s">
        <v>154</v>
      </c>
      <c r="B42" s="45">
        <v>449</v>
      </c>
      <c r="C42" s="45">
        <f t="shared" si="1"/>
        <v>1001</v>
      </c>
      <c r="D42" s="46">
        <v>482</v>
      </c>
      <c r="E42" s="46">
        <v>519</v>
      </c>
      <c r="F42" s="8"/>
      <c r="G42" s="44" t="s">
        <v>160</v>
      </c>
      <c r="H42" s="45">
        <v>737</v>
      </c>
      <c r="I42" s="45">
        <f t="shared" si="0"/>
        <v>1686</v>
      </c>
      <c r="J42" s="46">
        <v>858</v>
      </c>
      <c r="K42" s="46">
        <v>828</v>
      </c>
    </row>
    <row r="43" spans="1:11" ht="18.95" customHeight="1">
      <c r="A43" s="44" t="s">
        <v>156</v>
      </c>
      <c r="B43" s="45">
        <v>454</v>
      </c>
      <c r="C43" s="45">
        <f t="shared" si="1"/>
        <v>1073</v>
      </c>
      <c r="D43" s="46">
        <v>537</v>
      </c>
      <c r="E43" s="46">
        <v>536</v>
      </c>
      <c r="F43" s="8"/>
      <c r="G43" s="44" t="s">
        <v>162</v>
      </c>
      <c r="H43" s="45">
        <v>153</v>
      </c>
      <c r="I43" s="45">
        <f t="shared" si="0"/>
        <v>877</v>
      </c>
      <c r="J43" s="46">
        <v>390</v>
      </c>
      <c r="K43" s="46">
        <v>487</v>
      </c>
    </row>
    <row r="44" spans="1:11" ht="18.95" customHeight="1">
      <c r="A44" s="47" t="s">
        <v>17</v>
      </c>
      <c r="B44" s="45">
        <v>228</v>
      </c>
      <c r="C44" s="45">
        <f t="shared" si="1"/>
        <v>632</v>
      </c>
      <c r="D44" s="46">
        <v>275</v>
      </c>
      <c r="E44" s="46">
        <v>357</v>
      </c>
      <c r="F44" s="8"/>
      <c r="G44" s="44" t="s">
        <v>338</v>
      </c>
      <c r="H44" s="45">
        <v>346</v>
      </c>
      <c r="I44" s="45">
        <f t="shared" si="0"/>
        <v>821</v>
      </c>
      <c r="J44" s="46">
        <v>408</v>
      </c>
      <c r="K44" s="46">
        <v>413</v>
      </c>
    </row>
    <row r="45" spans="1:11" ht="18.95" customHeight="1">
      <c r="A45" s="44" t="s">
        <v>159</v>
      </c>
      <c r="B45" s="45">
        <v>1310</v>
      </c>
      <c r="C45" s="45">
        <f t="shared" si="1"/>
        <v>2350</v>
      </c>
      <c r="D45" s="46">
        <v>1138</v>
      </c>
      <c r="E45" s="46">
        <v>1212</v>
      </c>
      <c r="F45" s="8"/>
      <c r="G45" s="44" t="s">
        <v>166</v>
      </c>
      <c r="H45" s="119">
        <v>0</v>
      </c>
      <c r="I45" s="46" t="s">
        <v>301</v>
      </c>
      <c r="J45" s="119">
        <v>0</v>
      </c>
      <c r="K45" s="119">
        <v>0</v>
      </c>
    </row>
    <row r="46" spans="1:11" ht="18.95" customHeight="1">
      <c r="A46" s="47" t="s">
        <v>161</v>
      </c>
      <c r="B46" s="45">
        <v>674</v>
      </c>
      <c r="C46" s="45">
        <f t="shared" si="1"/>
        <v>1352</v>
      </c>
      <c r="D46" s="46">
        <v>581</v>
      </c>
      <c r="E46" s="46">
        <v>771</v>
      </c>
      <c r="F46" s="8"/>
      <c r="G46" s="44" t="s">
        <v>168</v>
      </c>
      <c r="H46" s="45">
        <v>344</v>
      </c>
      <c r="I46" s="45">
        <f t="shared" si="0"/>
        <v>901</v>
      </c>
      <c r="J46" s="46">
        <v>430</v>
      </c>
      <c r="K46" s="46">
        <v>471</v>
      </c>
    </row>
    <row r="47" spans="1:11" ht="18.95" customHeight="1">
      <c r="A47" s="47" t="s">
        <v>163</v>
      </c>
      <c r="B47" s="45">
        <v>649</v>
      </c>
      <c r="C47" s="45">
        <f t="shared" si="1"/>
        <v>1355</v>
      </c>
      <c r="D47" s="46">
        <v>656</v>
      </c>
      <c r="E47" s="46">
        <v>699</v>
      </c>
      <c r="F47" s="8"/>
      <c r="G47" s="44" t="s">
        <v>170</v>
      </c>
      <c r="H47" s="45">
        <v>448</v>
      </c>
      <c r="I47" s="45">
        <f t="shared" si="0"/>
        <v>1064</v>
      </c>
      <c r="J47" s="46">
        <v>525</v>
      </c>
      <c r="K47" s="46">
        <v>539</v>
      </c>
    </row>
    <row r="48" spans="1:11" ht="18.95" customHeight="1">
      <c r="A48" s="47" t="s">
        <v>164</v>
      </c>
      <c r="B48" s="45">
        <v>1023</v>
      </c>
      <c r="C48" s="45">
        <f t="shared" si="1"/>
        <v>2059</v>
      </c>
      <c r="D48" s="46">
        <v>962</v>
      </c>
      <c r="E48" s="46">
        <v>1097</v>
      </c>
      <c r="F48" s="8"/>
      <c r="G48" s="44" t="s">
        <v>172</v>
      </c>
      <c r="H48" s="45">
        <v>261</v>
      </c>
      <c r="I48" s="45">
        <f t="shared" si="0"/>
        <v>728</v>
      </c>
      <c r="J48" s="46">
        <v>320</v>
      </c>
      <c r="K48" s="46">
        <v>408</v>
      </c>
    </row>
    <row r="49" spans="1:11" ht="18.95" customHeight="1">
      <c r="A49" s="47" t="s">
        <v>165</v>
      </c>
      <c r="B49" s="45">
        <v>713</v>
      </c>
      <c r="C49" s="45">
        <f t="shared" si="1"/>
        <v>1514</v>
      </c>
      <c r="D49" s="46">
        <v>717</v>
      </c>
      <c r="E49" s="46">
        <v>797</v>
      </c>
      <c r="F49" s="8"/>
      <c r="G49" s="44" t="s">
        <v>339</v>
      </c>
      <c r="H49" s="45">
        <v>407</v>
      </c>
      <c r="I49" s="45">
        <f t="shared" si="0"/>
        <v>1100</v>
      </c>
      <c r="J49" s="46">
        <v>533</v>
      </c>
      <c r="K49" s="46">
        <v>567</v>
      </c>
    </row>
    <row r="50" spans="1:11" ht="18.95" customHeight="1">
      <c r="A50" s="47" t="s">
        <v>167</v>
      </c>
      <c r="B50" s="45">
        <v>657</v>
      </c>
      <c r="C50" s="45">
        <f t="shared" si="1"/>
        <v>1625</v>
      </c>
      <c r="D50" s="46">
        <v>782</v>
      </c>
      <c r="E50" s="46">
        <v>843</v>
      </c>
      <c r="F50" s="8"/>
      <c r="G50" s="44" t="s">
        <v>340</v>
      </c>
      <c r="H50" s="45">
        <v>45</v>
      </c>
      <c r="I50" s="45">
        <f t="shared" si="0"/>
        <v>115</v>
      </c>
      <c r="J50" s="46">
        <v>52</v>
      </c>
      <c r="K50" s="46">
        <v>63</v>
      </c>
    </row>
    <row r="51" spans="1:11" ht="18.95" customHeight="1">
      <c r="A51" s="47" t="s">
        <v>169</v>
      </c>
      <c r="B51" s="45">
        <v>860</v>
      </c>
      <c r="C51" s="45">
        <f t="shared" si="1"/>
        <v>2114</v>
      </c>
      <c r="D51" s="46">
        <v>1047</v>
      </c>
      <c r="E51" s="46">
        <v>1067</v>
      </c>
      <c r="F51" s="8"/>
      <c r="G51" s="44" t="s">
        <v>174</v>
      </c>
      <c r="H51" s="45">
        <v>331</v>
      </c>
      <c r="I51" s="45">
        <f t="shared" si="0"/>
        <v>1036</v>
      </c>
      <c r="J51" s="46">
        <v>464</v>
      </c>
      <c r="K51" s="46">
        <v>572</v>
      </c>
    </row>
    <row r="52" spans="1:11" ht="18.75" customHeight="1">
      <c r="A52" s="47" t="s">
        <v>171</v>
      </c>
      <c r="B52" s="45">
        <v>887</v>
      </c>
      <c r="C52" s="45">
        <f t="shared" si="1"/>
        <v>2125</v>
      </c>
      <c r="D52" s="46">
        <v>1042</v>
      </c>
      <c r="E52" s="46">
        <v>1083</v>
      </c>
      <c r="F52" s="8"/>
      <c r="G52" s="44" t="s">
        <v>341</v>
      </c>
      <c r="H52" s="45">
        <v>488</v>
      </c>
      <c r="I52" s="45">
        <f t="shared" si="0"/>
        <v>1226</v>
      </c>
      <c r="J52" s="46">
        <v>614</v>
      </c>
      <c r="K52" s="46">
        <v>612</v>
      </c>
    </row>
    <row r="53" spans="1:11" ht="18.95" customHeight="1">
      <c r="A53" s="47" t="s">
        <v>173</v>
      </c>
      <c r="B53" s="45">
        <v>1049</v>
      </c>
      <c r="C53" s="45">
        <f t="shared" si="1"/>
        <v>2448</v>
      </c>
      <c r="D53" s="46">
        <v>1152</v>
      </c>
      <c r="E53" s="46">
        <v>1296</v>
      </c>
      <c r="F53" s="8"/>
      <c r="G53" s="44" t="s">
        <v>342</v>
      </c>
      <c r="H53" s="45">
        <v>608</v>
      </c>
      <c r="I53" s="45">
        <f t="shared" si="0"/>
        <v>1773</v>
      </c>
      <c r="J53" s="46">
        <v>859</v>
      </c>
      <c r="K53" s="46">
        <v>914</v>
      </c>
    </row>
    <row r="54" spans="1:11" ht="18.95" customHeight="1">
      <c r="A54" s="47" t="s">
        <v>175</v>
      </c>
      <c r="B54" s="45">
        <v>560</v>
      </c>
      <c r="C54" s="45">
        <f t="shared" si="1"/>
        <v>1446</v>
      </c>
      <c r="D54" s="46">
        <v>649</v>
      </c>
      <c r="E54" s="46">
        <v>797</v>
      </c>
      <c r="F54" s="8"/>
      <c r="G54" s="44" t="s">
        <v>176</v>
      </c>
      <c r="H54" s="45">
        <v>418</v>
      </c>
      <c r="I54" s="45">
        <f t="shared" si="0"/>
        <v>972</v>
      </c>
      <c r="J54" s="46">
        <v>508</v>
      </c>
      <c r="K54" s="46">
        <v>464</v>
      </c>
    </row>
    <row r="55" spans="1:11" ht="18.95" customHeight="1">
      <c r="A55" s="47" t="s">
        <v>81</v>
      </c>
      <c r="B55" s="45">
        <v>710</v>
      </c>
      <c r="C55" s="45">
        <f t="shared" si="1"/>
        <v>1701</v>
      </c>
      <c r="D55" s="46">
        <v>792</v>
      </c>
      <c r="E55" s="46">
        <v>909</v>
      </c>
      <c r="F55" s="8"/>
      <c r="G55" s="44" t="s">
        <v>177</v>
      </c>
      <c r="H55" s="45">
        <v>570</v>
      </c>
      <c r="I55" s="45">
        <f t="shared" si="0"/>
        <v>1526</v>
      </c>
      <c r="J55" s="46">
        <v>754</v>
      </c>
      <c r="K55" s="46">
        <v>772</v>
      </c>
    </row>
    <row r="56" spans="1:11" ht="18.75" customHeight="1">
      <c r="A56" s="47" t="s">
        <v>83</v>
      </c>
      <c r="B56" s="45">
        <v>930</v>
      </c>
      <c r="C56" s="45">
        <f t="shared" si="1"/>
        <v>2294</v>
      </c>
      <c r="D56" s="46">
        <v>1055</v>
      </c>
      <c r="E56" s="46">
        <v>1239</v>
      </c>
      <c r="F56" s="8"/>
      <c r="G56" s="44" t="s">
        <v>179</v>
      </c>
      <c r="H56" s="45">
        <v>646</v>
      </c>
      <c r="I56" s="45">
        <f t="shared" si="0"/>
        <v>1599</v>
      </c>
      <c r="J56" s="46">
        <v>797</v>
      </c>
      <c r="K56" s="46">
        <v>802</v>
      </c>
    </row>
    <row r="57" spans="1:11" ht="18.75" customHeight="1">
      <c r="A57" s="47" t="s">
        <v>85</v>
      </c>
      <c r="B57" s="115">
        <v>743</v>
      </c>
      <c r="C57" s="115">
        <f>D57+E57</f>
        <v>1658</v>
      </c>
      <c r="D57" s="46">
        <v>766</v>
      </c>
      <c r="E57" s="46">
        <v>892</v>
      </c>
      <c r="F57" s="8"/>
      <c r="G57" s="44" t="s">
        <v>181</v>
      </c>
      <c r="H57" s="115">
        <v>402</v>
      </c>
      <c r="I57" s="115">
        <f t="shared" si="0"/>
        <v>1155</v>
      </c>
      <c r="J57" s="46">
        <v>584</v>
      </c>
      <c r="K57" s="46">
        <v>571</v>
      </c>
    </row>
    <row r="58" spans="1:11" ht="33" customHeight="1">
      <c r="A58" s="144" t="s">
        <v>343</v>
      </c>
      <c r="B58" s="144"/>
      <c r="C58" s="144"/>
      <c r="D58" s="144"/>
      <c r="E58" s="144"/>
      <c r="F58" s="144"/>
      <c r="G58" s="144"/>
      <c r="H58" s="144"/>
      <c r="I58" s="144"/>
      <c r="J58" s="144"/>
      <c r="K58" s="144"/>
    </row>
    <row r="59" spans="1:11" ht="20.100000000000001" customHeight="1">
      <c r="A59" s="133" t="s">
        <v>79</v>
      </c>
      <c r="B59" s="41"/>
      <c r="C59" s="135" t="s">
        <v>300</v>
      </c>
      <c r="D59" s="136"/>
      <c r="E59" s="137"/>
      <c r="F59" s="8"/>
      <c r="G59" s="133" t="s">
        <v>79</v>
      </c>
      <c r="H59" s="41" t="s">
        <v>78</v>
      </c>
      <c r="I59" s="135" t="s">
        <v>0</v>
      </c>
      <c r="J59" s="136"/>
      <c r="K59" s="137"/>
    </row>
    <row r="60" spans="1:11" ht="20.100000000000001" customHeight="1">
      <c r="A60" s="134"/>
      <c r="B60" s="42" t="s">
        <v>302</v>
      </c>
      <c r="C60" s="43" t="s">
        <v>297</v>
      </c>
      <c r="D60" s="43" t="s">
        <v>298</v>
      </c>
      <c r="E60" s="43" t="s">
        <v>299</v>
      </c>
      <c r="F60" s="8"/>
      <c r="G60" s="134"/>
      <c r="H60" s="42" t="s">
        <v>3</v>
      </c>
      <c r="I60" s="43" t="s">
        <v>6</v>
      </c>
      <c r="J60" s="43" t="s">
        <v>7</v>
      </c>
      <c r="K60" s="43" t="s">
        <v>8</v>
      </c>
    </row>
    <row r="61" spans="1:11" ht="18.95" customHeight="1">
      <c r="A61" s="44" t="s">
        <v>183</v>
      </c>
      <c r="B61" s="97">
        <v>2016</v>
      </c>
      <c r="C61" s="45">
        <f>D61+E61</f>
        <v>4700</v>
      </c>
      <c r="D61" s="98">
        <v>2401</v>
      </c>
      <c r="E61" s="99">
        <v>2299</v>
      </c>
      <c r="F61" s="8"/>
      <c r="G61" s="44" t="s">
        <v>271</v>
      </c>
      <c r="H61" s="45">
        <v>723</v>
      </c>
      <c r="I61" s="45">
        <v>1659</v>
      </c>
      <c r="J61" s="46">
        <v>834</v>
      </c>
      <c r="K61" s="46">
        <v>825</v>
      </c>
    </row>
    <row r="62" spans="1:11" ht="18.95" customHeight="1">
      <c r="A62" s="44" t="s">
        <v>185</v>
      </c>
      <c r="B62" s="45">
        <v>747</v>
      </c>
      <c r="C62" s="45">
        <f>D62+E62</f>
        <v>1611</v>
      </c>
      <c r="D62" s="46">
        <v>799</v>
      </c>
      <c r="E62" s="46">
        <v>812</v>
      </c>
      <c r="F62" s="8"/>
      <c r="G62" s="44" t="s">
        <v>178</v>
      </c>
      <c r="H62" s="45">
        <v>1194</v>
      </c>
      <c r="I62" s="45">
        <v>2999</v>
      </c>
      <c r="J62" s="46">
        <v>1476</v>
      </c>
      <c r="K62" s="46">
        <v>1523</v>
      </c>
    </row>
    <row r="63" spans="1:11" ht="18.95" customHeight="1">
      <c r="A63" s="44" t="s">
        <v>187</v>
      </c>
      <c r="B63" s="45">
        <v>195</v>
      </c>
      <c r="C63" s="45">
        <f t="shared" ref="C63:C111" si="2">D63+E63</f>
        <v>390</v>
      </c>
      <c r="D63" s="46">
        <v>202</v>
      </c>
      <c r="E63" s="46">
        <v>188</v>
      </c>
      <c r="F63" s="8"/>
      <c r="G63" s="44" t="s">
        <v>180</v>
      </c>
      <c r="H63" s="45">
        <v>897</v>
      </c>
      <c r="I63" s="45">
        <v>2426</v>
      </c>
      <c r="J63" s="46">
        <v>1210</v>
      </c>
      <c r="K63" s="46">
        <v>1216</v>
      </c>
    </row>
    <row r="64" spans="1:11" ht="18.95" customHeight="1">
      <c r="A64" s="44" t="s">
        <v>189</v>
      </c>
      <c r="B64" s="45">
        <v>1188</v>
      </c>
      <c r="C64" s="45">
        <f t="shared" si="2"/>
        <v>2615</v>
      </c>
      <c r="D64" s="46">
        <v>1292</v>
      </c>
      <c r="E64" s="46">
        <v>1323</v>
      </c>
      <c r="F64" s="8"/>
      <c r="G64" s="44" t="s">
        <v>182</v>
      </c>
      <c r="H64" s="45">
        <v>965</v>
      </c>
      <c r="I64" s="45">
        <v>2622</v>
      </c>
      <c r="J64" s="46">
        <v>1292</v>
      </c>
      <c r="K64" s="46">
        <v>1330</v>
      </c>
    </row>
    <row r="65" spans="1:11" ht="18.95" customHeight="1">
      <c r="A65" s="44" t="s">
        <v>191</v>
      </c>
      <c r="B65" s="45">
        <v>1147</v>
      </c>
      <c r="C65" s="45">
        <f t="shared" si="2"/>
        <v>2624</v>
      </c>
      <c r="D65" s="46">
        <v>1260</v>
      </c>
      <c r="E65" s="46">
        <v>1364</v>
      </c>
      <c r="F65" s="8"/>
      <c r="G65" s="44" t="s">
        <v>184</v>
      </c>
      <c r="H65" s="45">
        <v>969</v>
      </c>
      <c r="I65" s="45">
        <v>2408</v>
      </c>
      <c r="J65" s="46">
        <v>1142</v>
      </c>
      <c r="K65" s="46">
        <v>1266</v>
      </c>
    </row>
    <row r="66" spans="1:11" ht="18.95" customHeight="1">
      <c r="A66" s="44" t="s">
        <v>193</v>
      </c>
      <c r="B66" s="45">
        <v>682</v>
      </c>
      <c r="C66" s="45">
        <f t="shared" si="2"/>
        <v>1732</v>
      </c>
      <c r="D66" s="46">
        <v>879</v>
      </c>
      <c r="E66" s="46">
        <v>853</v>
      </c>
      <c r="F66" s="8"/>
      <c r="G66" s="44" t="s">
        <v>186</v>
      </c>
      <c r="H66" s="45">
        <v>595</v>
      </c>
      <c r="I66" s="45">
        <v>1165</v>
      </c>
      <c r="J66" s="46">
        <v>586</v>
      </c>
      <c r="K66" s="46">
        <v>579</v>
      </c>
    </row>
    <row r="67" spans="1:11" ht="18.95" customHeight="1">
      <c r="A67" s="44" t="s">
        <v>344</v>
      </c>
      <c r="B67" s="45">
        <v>306</v>
      </c>
      <c r="C67" s="45">
        <f t="shared" si="2"/>
        <v>720</v>
      </c>
      <c r="D67" s="46">
        <v>357</v>
      </c>
      <c r="E67" s="46">
        <v>363</v>
      </c>
      <c r="F67" s="8"/>
      <c r="G67" s="44" t="s">
        <v>188</v>
      </c>
      <c r="H67" s="45">
        <v>726</v>
      </c>
      <c r="I67" s="45">
        <v>1814</v>
      </c>
      <c r="J67" s="46">
        <v>887</v>
      </c>
      <c r="K67" s="46">
        <v>927</v>
      </c>
    </row>
    <row r="68" spans="1:11" ht="18.95" customHeight="1">
      <c r="A68" s="44" t="s">
        <v>345</v>
      </c>
      <c r="B68" s="45">
        <v>322</v>
      </c>
      <c r="C68" s="45">
        <f t="shared" si="2"/>
        <v>860</v>
      </c>
      <c r="D68" s="46">
        <v>423</v>
      </c>
      <c r="E68" s="46">
        <v>437</v>
      </c>
      <c r="F68" s="8"/>
      <c r="G68" s="44" t="s">
        <v>190</v>
      </c>
      <c r="H68" s="45">
        <v>576</v>
      </c>
      <c r="I68" s="45">
        <v>1206</v>
      </c>
      <c r="J68" s="46">
        <v>684</v>
      </c>
      <c r="K68" s="46">
        <v>522</v>
      </c>
    </row>
    <row r="69" spans="1:11" ht="18.95" customHeight="1">
      <c r="A69" s="44" t="s">
        <v>16</v>
      </c>
      <c r="B69" s="45">
        <v>535</v>
      </c>
      <c r="C69" s="45">
        <f t="shared" si="2"/>
        <v>1153</v>
      </c>
      <c r="D69" s="46">
        <v>536</v>
      </c>
      <c r="E69" s="46">
        <v>617</v>
      </c>
      <c r="F69" s="8"/>
      <c r="G69" s="44" t="s">
        <v>192</v>
      </c>
      <c r="H69" s="45">
        <v>293</v>
      </c>
      <c r="I69" s="45">
        <v>649</v>
      </c>
      <c r="J69" s="46">
        <v>323</v>
      </c>
      <c r="K69" s="46">
        <v>326</v>
      </c>
    </row>
    <row r="70" spans="1:11" ht="18.95" customHeight="1">
      <c r="A70" s="44" t="s">
        <v>196</v>
      </c>
      <c r="B70" s="45">
        <v>486</v>
      </c>
      <c r="C70" s="45">
        <f t="shared" si="2"/>
        <v>1259</v>
      </c>
      <c r="D70" s="46">
        <v>594</v>
      </c>
      <c r="E70" s="46">
        <v>665</v>
      </c>
      <c r="F70" s="8"/>
      <c r="G70" s="44" t="s">
        <v>194</v>
      </c>
      <c r="H70" s="45">
        <v>8957</v>
      </c>
      <c r="I70" s="45">
        <v>21716</v>
      </c>
      <c r="J70" s="46">
        <v>10469</v>
      </c>
      <c r="K70" s="46">
        <v>11247</v>
      </c>
    </row>
    <row r="71" spans="1:11" ht="18.95" customHeight="1">
      <c r="A71" s="44" t="s">
        <v>198</v>
      </c>
      <c r="B71" s="45">
        <v>896</v>
      </c>
      <c r="C71" s="45">
        <f t="shared" si="2"/>
        <v>2266</v>
      </c>
      <c r="D71" s="46">
        <v>1071</v>
      </c>
      <c r="E71" s="46">
        <v>1195</v>
      </c>
      <c r="F71" s="8"/>
      <c r="G71" s="44" t="s">
        <v>195</v>
      </c>
      <c r="H71" s="45">
        <v>17</v>
      </c>
      <c r="I71" s="45">
        <v>67</v>
      </c>
      <c r="J71" s="46">
        <v>27</v>
      </c>
      <c r="K71" s="46">
        <v>40</v>
      </c>
    </row>
    <row r="72" spans="1:11" ht="18.95" customHeight="1">
      <c r="A72" s="44" t="s">
        <v>200</v>
      </c>
      <c r="B72" s="45">
        <v>673</v>
      </c>
      <c r="C72" s="45">
        <f t="shared" si="2"/>
        <v>1458</v>
      </c>
      <c r="D72" s="46">
        <v>708</v>
      </c>
      <c r="E72" s="46">
        <v>750</v>
      </c>
      <c r="F72" s="8"/>
      <c r="G72" s="44" t="s">
        <v>197</v>
      </c>
      <c r="H72" s="45">
        <v>938</v>
      </c>
      <c r="I72" s="45">
        <v>2947</v>
      </c>
      <c r="J72" s="46">
        <v>1433</v>
      </c>
      <c r="K72" s="46">
        <v>1514</v>
      </c>
    </row>
    <row r="73" spans="1:11" ht="18.95" customHeight="1">
      <c r="A73" s="44" t="s">
        <v>202</v>
      </c>
      <c r="B73" s="45">
        <v>798</v>
      </c>
      <c r="C73" s="45">
        <f t="shared" si="2"/>
        <v>1925</v>
      </c>
      <c r="D73" s="46">
        <v>883</v>
      </c>
      <c r="E73" s="46">
        <v>1042</v>
      </c>
      <c r="F73" s="8"/>
      <c r="G73" s="44" t="s">
        <v>199</v>
      </c>
      <c r="H73" s="45">
        <v>6242</v>
      </c>
      <c r="I73" s="45">
        <v>13703</v>
      </c>
      <c r="J73" s="46">
        <v>6932</v>
      </c>
      <c r="K73" s="46">
        <v>6771</v>
      </c>
    </row>
    <row r="74" spans="1:11" ht="18.95" customHeight="1">
      <c r="A74" s="44" t="s">
        <v>204</v>
      </c>
      <c r="B74" s="45">
        <v>965</v>
      </c>
      <c r="C74" s="45">
        <f t="shared" si="2"/>
        <v>2226</v>
      </c>
      <c r="D74" s="46">
        <v>1095</v>
      </c>
      <c r="E74" s="46">
        <v>1131</v>
      </c>
      <c r="F74" s="8"/>
      <c r="G74" s="44" t="s">
        <v>201</v>
      </c>
      <c r="H74" s="45">
        <v>834</v>
      </c>
      <c r="I74" s="45">
        <v>1475</v>
      </c>
      <c r="J74" s="46">
        <v>729</v>
      </c>
      <c r="K74" s="46">
        <v>746</v>
      </c>
    </row>
    <row r="75" spans="1:11" ht="18.95" customHeight="1">
      <c r="A75" s="44" t="s">
        <v>206</v>
      </c>
      <c r="B75" s="45">
        <v>1235</v>
      </c>
      <c r="C75" s="45">
        <f t="shared" si="2"/>
        <v>2443</v>
      </c>
      <c r="D75" s="46">
        <v>1159</v>
      </c>
      <c r="E75" s="46">
        <v>1284</v>
      </c>
      <c r="F75" s="8"/>
      <c r="G75" s="44" t="s">
        <v>203</v>
      </c>
      <c r="H75" s="45">
        <v>1137</v>
      </c>
      <c r="I75" s="45">
        <v>1968</v>
      </c>
      <c r="J75" s="46">
        <v>1001</v>
      </c>
      <c r="K75" s="46">
        <v>967</v>
      </c>
    </row>
    <row r="76" spans="1:11" ht="18.95" customHeight="1">
      <c r="A76" s="44" t="s">
        <v>208</v>
      </c>
      <c r="B76" s="45">
        <v>730</v>
      </c>
      <c r="C76" s="45">
        <f t="shared" si="2"/>
        <v>1398</v>
      </c>
      <c r="D76" s="46">
        <v>672</v>
      </c>
      <c r="E76" s="46">
        <v>726</v>
      </c>
      <c r="F76" s="8"/>
      <c r="G76" s="44" t="s">
        <v>205</v>
      </c>
      <c r="H76" s="45">
        <v>733</v>
      </c>
      <c r="I76" s="45">
        <v>1631</v>
      </c>
      <c r="J76" s="46">
        <v>792</v>
      </c>
      <c r="K76" s="46">
        <v>839</v>
      </c>
    </row>
    <row r="77" spans="1:11" ht="18.95" customHeight="1">
      <c r="A77" s="44" t="s">
        <v>210</v>
      </c>
      <c r="B77" s="45">
        <v>1101</v>
      </c>
      <c r="C77" s="45">
        <f t="shared" si="2"/>
        <v>2326</v>
      </c>
      <c r="D77" s="46">
        <v>1138</v>
      </c>
      <c r="E77" s="46">
        <v>1188</v>
      </c>
      <c r="F77" s="8"/>
      <c r="G77" s="44" t="s">
        <v>207</v>
      </c>
      <c r="H77" s="45">
        <v>394</v>
      </c>
      <c r="I77" s="45">
        <v>841</v>
      </c>
      <c r="J77" s="46">
        <v>425</v>
      </c>
      <c r="K77" s="46">
        <v>416</v>
      </c>
    </row>
    <row r="78" spans="1:11" ht="18.95" customHeight="1">
      <c r="A78" s="44" t="s">
        <v>212</v>
      </c>
      <c r="B78" s="45">
        <v>316</v>
      </c>
      <c r="C78" s="45">
        <f t="shared" si="2"/>
        <v>746</v>
      </c>
      <c r="D78" s="46">
        <v>344</v>
      </c>
      <c r="E78" s="46">
        <v>402</v>
      </c>
      <c r="F78" s="8"/>
      <c r="G78" s="44" t="s">
        <v>209</v>
      </c>
      <c r="H78" s="45">
        <v>459</v>
      </c>
      <c r="I78" s="45">
        <v>1200</v>
      </c>
      <c r="J78" s="46">
        <v>612</v>
      </c>
      <c r="K78" s="46">
        <v>588</v>
      </c>
    </row>
    <row r="79" spans="1:11" ht="18.95" customHeight="1">
      <c r="A79" s="44" t="s">
        <v>214</v>
      </c>
      <c r="B79" s="45">
        <v>263</v>
      </c>
      <c r="C79" s="45">
        <f t="shared" si="2"/>
        <v>616</v>
      </c>
      <c r="D79" s="46">
        <v>272</v>
      </c>
      <c r="E79" s="46">
        <v>344</v>
      </c>
      <c r="F79" s="8"/>
      <c r="G79" s="44" t="s">
        <v>211</v>
      </c>
      <c r="H79" s="45">
        <v>784</v>
      </c>
      <c r="I79" s="45">
        <v>1671</v>
      </c>
      <c r="J79" s="46">
        <v>900</v>
      </c>
      <c r="K79" s="46">
        <v>771</v>
      </c>
    </row>
    <row r="80" spans="1:11" ht="18.95" customHeight="1">
      <c r="A80" s="44" t="s">
        <v>216</v>
      </c>
      <c r="B80" s="45">
        <v>512</v>
      </c>
      <c r="C80" s="45">
        <f t="shared" si="2"/>
        <v>1188</v>
      </c>
      <c r="D80" s="46">
        <v>520</v>
      </c>
      <c r="E80" s="46">
        <v>668</v>
      </c>
      <c r="F80" s="8"/>
      <c r="G80" s="44" t="s">
        <v>213</v>
      </c>
      <c r="H80" s="45">
        <v>1133</v>
      </c>
      <c r="I80" s="45">
        <v>2559</v>
      </c>
      <c r="J80" s="46">
        <v>1430</v>
      </c>
      <c r="K80" s="46">
        <v>1129</v>
      </c>
    </row>
    <row r="81" spans="1:11" ht="18.95" customHeight="1">
      <c r="A81" s="44" t="s">
        <v>218</v>
      </c>
      <c r="B81" s="45">
        <v>326</v>
      </c>
      <c r="C81" s="45">
        <f t="shared" si="2"/>
        <v>707</v>
      </c>
      <c r="D81" s="46">
        <v>286</v>
      </c>
      <c r="E81" s="46">
        <v>421</v>
      </c>
      <c r="F81" s="8"/>
      <c r="G81" s="44" t="s">
        <v>215</v>
      </c>
      <c r="H81" s="45">
        <v>1221</v>
      </c>
      <c r="I81" s="45">
        <v>2534</v>
      </c>
      <c r="J81" s="46">
        <v>1295</v>
      </c>
      <c r="K81" s="46">
        <v>1239</v>
      </c>
    </row>
    <row r="82" spans="1:11" ht="18.95" customHeight="1">
      <c r="A82" s="44" t="s">
        <v>220</v>
      </c>
      <c r="B82" s="45">
        <v>293</v>
      </c>
      <c r="C82" s="45">
        <f t="shared" si="2"/>
        <v>750</v>
      </c>
      <c r="D82" s="46">
        <v>351</v>
      </c>
      <c r="E82" s="46">
        <v>399</v>
      </c>
      <c r="F82" s="8"/>
      <c r="G82" s="44" t="s">
        <v>217</v>
      </c>
      <c r="H82" s="45">
        <v>1017</v>
      </c>
      <c r="I82" s="45">
        <v>2666</v>
      </c>
      <c r="J82" s="46">
        <v>1339</v>
      </c>
      <c r="K82" s="46">
        <v>1327</v>
      </c>
    </row>
    <row r="83" spans="1:11" ht="18.95" customHeight="1">
      <c r="A83" s="47" t="s">
        <v>222</v>
      </c>
      <c r="B83" s="45">
        <v>120</v>
      </c>
      <c r="C83" s="45">
        <f t="shared" si="2"/>
        <v>272</v>
      </c>
      <c r="D83" s="46">
        <v>119</v>
      </c>
      <c r="E83" s="46">
        <v>153</v>
      </c>
      <c r="F83" s="8"/>
      <c r="G83" s="44" t="s">
        <v>219</v>
      </c>
      <c r="H83" s="45">
        <v>1013</v>
      </c>
      <c r="I83" s="45">
        <v>2415</v>
      </c>
      <c r="J83" s="46">
        <v>1263</v>
      </c>
      <c r="K83" s="46">
        <v>1152</v>
      </c>
    </row>
    <row r="84" spans="1:11" ht="18.95" customHeight="1">
      <c r="A84" s="47" t="s">
        <v>224</v>
      </c>
      <c r="B84" s="45">
        <v>98</v>
      </c>
      <c r="C84" s="45">
        <f t="shared" si="2"/>
        <v>232</v>
      </c>
      <c r="D84" s="46">
        <v>116</v>
      </c>
      <c r="E84" s="46">
        <v>116</v>
      </c>
      <c r="F84" s="8"/>
      <c r="G84" s="44" t="s">
        <v>221</v>
      </c>
      <c r="H84" s="45">
        <v>767</v>
      </c>
      <c r="I84" s="45">
        <v>1826</v>
      </c>
      <c r="J84" s="46">
        <v>972</v>
      </c>
      <c r="K84" s="46">
        <v>854</v>
      </c>
    </row>
    <row r="85" spans="1:11" ht="18.95" customHeight="1">
      <c r="A85" s="47" t="s">
        <v>226</v>
      </c>
      <c r="B85" s="45">
        <v>47</v>
      </c>
      <c r="C85" s="45">
        <f t="shared" si="2"/>
        <v>111</v>
      </c>
      <c r="D85" s="46">
        <v>55</v>
      </c>
      <c r="E85" s="46">
        <v>56</v>
      </c>
      <c r="F85" s="8"/>
      <c r="G85" s="44" t="s">
        <v>276</v>
      </c>
      <c r="H85" s="45">
        <v>953</v>
      </c>
      <c r="I85" s="45">
        <v>2427</v>
      </c>
      <c r="J85" s="46">
        <v>1245</v>
      </c>
      <c r="K85" s="46">
        <v>1182</v>
      </c>
    </row>
    <row r="86" spans="1:11" ht="18.95" customHeight="1">
      <c r="A86" s="47" t="s">
        <v>275</v>
      </c>
      <c r="B86" s="45">
        <v>758</v>
      </c>
      <c r="C86" s="45">
        <f t="shared" si="2"/>
        <v>1457</v>
      </c>
      <c r="D86" s="46">
        <v>739</v>
      </c>
      <c r="E86" s="46">
        <v>718</v>
      </c>
      <c r="F86" s="8"/>
      <c r="G86" s="44" t="s">
        <v>223</v>
      </c>
      <c r="H86" s="45">
        <v>1505</v>
      </c>
      <c r="I86" s="45">
        <v>3521</v>
      </c>
      <c r="J86" s="46">
        <v>1777</v>
      </c>
      <c r="K86" s="46">
        <v>1744</v>
      </c>
    </row>
    <row r="87" spans="1:11" ht="18.95" customHeight="1">
      <c r="A87" s="47" t="s">
        <v>277</v>
      </c>
      <c r="B87" s="45">
        <v>779</v>
      </c>
      <c r="C87" s="45">
        <f t="shared" si="2"/>
        <v>1433</v>
      </c>
      <c r="D87" s="46">
        <v>686</v>
      </c>
      <c r="E87" s="46">
        <v>747</v>
      </c>
      <c r="F87" s="8"/>
      <c r="G87" s="44" t="s">
        <v>225</v>
      </c>
      <c r="H87" s="45">
        <v>1188</v>
      </c>
      <c r="I87" s="45">
        <v>2551</v>
      </c>
      <c r="J87" s="46">
        <v>1392</v>
      </c>
      <c r="K87" s="46">
        <v>1159</v>
      </c>
    </row>
    <row r="88" spans="1:11" ht="18.95" customHeight="1">
      <c r="A88" s="47" t="s">
        <v>278</v>
      </c>
      <c r="B88" s="45">
        <v>906</v>
      </c>
      <c r="C88" s="45">
        <f t="shared" si="2"/>
        <v>2156</v>
      </c>
      <c r="D88" s="46">
        <v>1058</v>
      </c>
      <c r="E88" s="46">
        <v>1098</v>
      </c>
      <c r="F88" s="8"/>
      <c r="G88" s="44" t="s">
        <v>227</v>
      </c>
      <c r="H88" s="45">
        <v>1362</v>
      </c>
      <c r="I88" s="45">
        <v>2963</v>
      </c>
      <c r="J88" s="46">
        <v>1572</v>
      </c>
      <c r="K88" s="46">
        <v>1391</v>
      </c>
    </row>
    <row r="89" spans="1:11" ht="18.95" customHeight="1">
      <c r="A89" s="47" t="s">
        <v>279</v>
      </c>
      <c r="B89" s="45">
        <v>654</v>
      </c>
      <c r="C89" s="45">
        <f t="shared" si="2"/>
        <v>1519</v>
      </c>
      <c r="D89" s="46">
        <v>779</v>
      </c>
      <c r="E89" s="46">
        <v>740</v>
      </c>
      <c r="F89" s="8"/>
      <c r="G89" s="44" t="s">
        <v>228</v>
      </c>
      <c r="H89" s="45">
        <v>945</v>
      </c>
      <c r="I89" s="45">
        <v>2425</v>
      </c>
      <c r="J89" s="46">
        <v>1234</v>
      </c>
      <c r="K89" s="46">
        <v>1191</v>
      </c>
    </row>
    <row r="90" spans="1:11" ht="18.95" customHeight="1">
      <c r="A90" s="47" t="s">
        <v>280</v>
      </c>
      <c r="B90" s="45">
        <v>719</v>
      </c>
      <c r="C90" s="45">
        <f t="shared" si="2"/>
        <v>1661</v>
      </c>
      <c r="D90" s="46">
        <v>814</v>
      </c>
      <c r="E90" s="46">
        <v>847</v>
      </c>
      <c r="F90" s="8"/>
      <c r="G90" s="44" t="s">
        <v>230</v>
      </c>
      <c r="H90" s="45">
        <v>0</v>
      </c>
      <c r="I90" s="45">
        <v>0</v>
      </c>
      <c r="J90" s="46">
        <v>0</v>
      </c>
      <c r="K90" s="46">
        <v>0</v>
      </c>
    </row>
    <row r="91" spans="1:11" ht="18.95" customHeight="1">
      <c r="A91" s="47" t="s">
        <v>281</v>
      </c>
      <c r="B91" s="45">
        <v>1140</v>
      </c>
      <c r="C91" s="45">
        <f t="shared" si="2"/>
        <v>2810</v>
      </c>
      <c r="D91" s="46">
        <v>1353</v>
      </c>
      <c r="E91" s="46">
        <v>1457</v>
      </c>
      <c r="F91" s="8"/>
      <c r="G91" s="44" t="s">
        <v>232</v>
      </c>
      <c r="H91" s="45">
        <v>303</v>
      </c>
      <c r="I91" s="45">
        <v>917</v>
      </c>
      <c r="J91" s="46">
        <v>463</v>
      </c>
      <c r="K91" s="46">
        <v>454</v>
      </c>
    </row>
    <row r="92" spans="1:11" ht="18.95" customHeight="1">
      <c r="A92" s="47" t="s">
        <v>229</v>
      </c>
      <c r="B92" s="45">
        <v>700</v>
      </c>
      <c r="C92" s="45">
        <f t="shared" si="2"/>
        <v>1436</v>
      </c>
      <c r="D92" s="46">
        <v>699</v>
      </c>
      <c r="E92" s="46">
        <v>737</v>
      </c>
      <c r="F92" s="8"/>
      <c r="G92" s="44" t="s">
        <v>234</v>
      </c>
      <c r="H92" s="45">
        <v>608</v>
      </c>
      <c r="I92" s="45">
        <v>1610</v>
      </c>
      <c r="J92" s="46">
        <v>827</v>
      </c>
      <c r="K92" s="46">
        <v>783</v>
      </c>
    </row>
    <row r="93" spans="1:11" ht="18.95" customHeight="1">
      <c r="A93" s="47" t="s">
        <v>231</v>
      </c>
      <c r="B93" s="45">
        <v>1165</v>
      </c>
      <c r="C93" s="45">
        <f t="shared" si="2"/>
        <v>2570</v>
      </c>
      <c r="D93" s="46">
        <v>1297</v>
      </c>
      <c r="E93" s="46">
        <v>1273</v>
      </c>
      <c r="F93" s="8"/>
      <c r="G93" s="44" t="s">
        <v>236</v>
      </c>
      <c r="H93" s="45">
        <v>705</v>
      </c>
      <c r="I93" s="45">
        <v>1651</v>
      </c>
      <c r="J93" s="46">
        <v>848</v>
      </c>
      <c r="K93" s="46">
        <v>803</v>
      </c>
    </row>
    <row r="94" spans="1:11" ht="18.95" customHeight="1">
      <c r="A94" s="47" t="s">
        <v>233</v>
      </c>
      <c r="B94" s="45">
        <v>776</v>
      </c>
      <c r="C94" s="45">
        <f t="shared" si="2"/>
        <v>1657</v>
      </c>
      <c r="D94" s="46">
        <v>840</v>
      </c>
      <c r="E94" s="46">
        <v>817</v>
      </c>
      <c r="F94" s="8"/>
      <c r="G94" s="44" t="s">
        <v>238</v>
      </c>
      <c r="H94" s="45">
        <v>2298</v>
      </c>
      <c r="I94" s="45">
        <v>4157</v>
      </c>
      <c r="J94" s="46">
        <v>1992</v>
      </c>
      <c r="K94" s="46">
        <v>2165</v>
      </c>
    </row>
    <row r="95" spans="1:11" ht="18.95" customHeight="1">
      <c r="A95" s="47" t="s">
        <v>235</v>
      </c>
      <c r="B95" s="45">
        <v>853</v>
      </c>
      <c r="C95" s="45">
        <f t="shared" si="2"/>
        <v>1874</v>
      </c>
      <c r="D95" s="46">
        <v>951</v>
      </c>
      <c r="E95" s="46">
        <v>923</v>
      </c>
      <c r="F95" s="8"/>
      <c r="G95" s="44" t="s">
        <v>240</v>
      </c>
      <c r="H95" s="45">
        <v>2586</v>
      </c>
      <c r="I95" s="45">
        <v>4349</v>
      </c>
      <c r="J95" s="46">
        <v>2117</v>
      </c>
      <c r="K95" s="46">
        <v>2232</v>
      </c>
    </row>
    <row r="96" spans="1:11" ht="18.95" customHeight="1">
      <c r="A96" s="47" t="s">
        <v>237</v>
      </c>
      <c r="B96" s="45">
        <v>1044</v>
      </c>
      <c r="C96" s="45">
        <f t="shared" si="2"/>
        <v>2393</v>
      </c>
      <c r="D96" s="46">
        <v>1187</v>
      </c>
      <c r="E96" s="46">
        <v>1206</v>
      </c>
      <c r="F96" s="8"/>
      <c r="G96" s="44" t="s">
        <v>242</v>
      </c>
      <c r="H96" s="45">
        <v>1322</v>
      </c>
      <c r="I96" s="45">
        <v>2511</v>
      </c>
      <c r="J96" s="46">
        <v>1261</v>
      </c>
      <c r="K96" s="46">
        <v>1250</v>
      </c>
    </row>
    <row r="97" spans="1:17" ht="18.95" customHeight="1">
      <c r="A97" s="47" t="s">
        <v>239</v>
      </c>
      <c r="B97" s="45">
        <v>802</v>
      </c>
      <c r="C97" s="45">
        <f t="shared" si="2"/>
        <v>2428</v>
      </c>
      <c r="D97" s="46">
        <v>1188</v>
      </c>
      <c r="E97" s="46">
        <v>1240</v>
      </c>
      <c r="F97" s="8"/>
      <c r="G97" s="44" t="s">
        <v>244</v>
      </c>
      <c r="H97" s="45">
        <v>2445</v>
      </c>
      <c r="I97" s="45">
        <v>5349</v>
      </c>
      <c r="J97" s="46">
        <v>2640</v>
      </c>
      <c r="K97" s="46">
        <v>2709</v>
      </c>
    </row>
    <row r="98" spans="1:17" ht="18.95" customHeight="1">
      <c r="A98" s="47" t="s">
        <v>241</v>
      </c>
      <c r="B98" s="45">
        <v>925</v>
      </c>
      <c r="C98" s="45">
        <f t="shared" si="2"/>
        <v>2500</v>
      </c>
      <c r="D98" s="46">
        <v>1252</v>
      </c>
      <c r="E98" s="46">
        <v>1248</v>
      </c>
      <c r="F98" s="8"/>
      <c r="G98" s="44" t="s">
        <v>246</v>
      </c>
      <c r="H98" s="45">
        <v>1542</v>
      </c>
      <c r="I98" s="45">
        <v>3272</v>
      </c>
      <c r="J98" s="46">
        <v>1550</v>
      </c>
      <c r="K98" s="46">
        <v>1722</v>
      </c>
    </row>
    <row r="99" spans="1:17" ht="18.95" customHeight="1">
      <c r="A99" s="47" t="s">
        <v>243</v>
      </c>
      <c r="B99" s="45">
        <v>1034</v>
      </c>
      <c r="C99" s="45">
        <f t="shared" si="2"/>
        <v>2573</v>
      </c>
      <c r="D99" s="46">
        <v>1273</v>
      </c>
      <c r="E99" s="46">
        <v>1300</v>
      </c>
      <c r="F99" s="8"/>
      <c r="G99" s="44" t="s">
        <v>248</v>
      </c>
      <c r="H99" s="45">
        <v>1481</v>
      </c>
      <c r="I99" s="45">
        <v>3154</v>
      </c>
      <c r="J99" s="46">
        <v>1616</v>
      </c>
      <c r="K99" s="46">
        <v>1538</v>
      </c>
    </row>
    <row r="100" spans="1:17" ht="18.95" customHeight="1">
      <c r="A100" s="47" t="s">
        <v>245</v>
      </c>
      <c r="B100" s="45">
        <v>934</v>
      </c>
      <c r="C100" s="45">
        <f t="shared" si="2"/>
        <v>2335</v>
      </c>
      <c r="D100" s="46">
        <v>1150</v>
      </c>
      <c r="E100" s="46">
        <v>1185</v>
      </c>
      <c r="F100" s="8"/>
      <c r="G100" s="44" t="s">
        <v>250</v>
      </c>
      <c r="H100" s="45">
        <v>1583</v>
      </c>
      <c r="I100" s="45">
        <v>3161</v>
      </c>
      <c r="J100" s="46">
        <v>1643</v>
      </c>
      <c r="K100" s="46">
        <v>1518</v>
      </c>
    </row>
    <row r="101" spans="1:17" ht="18.95" customHeight="1">
      <c r="A101" s="47" t="s">
        <v>247</v>
      </c>
      <c r="B101" s="45">
        <v>738</v>
      </c>
      <c r="C101" s="45">
        <f t="shared" si="2"/>
        <v>2079</v>
      </c>
      <c r="D101" s="46">
        <v>1020</v>
      </c>
      <c r="E101" s="46">
        <v>1059</v>
      </c>
      <c r="F101" s="8"/>
      <c r="G101" s="44" t="s">
        <v>27</v>
      </c>
      <c r="H101" s="45">
        <v>5431</v>
      </c>
      <c r="I101" s="45">
        <v>12746</v>
      </c>
      <c r="J101" s="46">
        <v>6372</v>
      </c>
      <c r="K101" s="46">
        <v>6374</v>
      </c>
    </row>
    <row r="102" spans="1:17" ht="18.95" customHeight="1">
      <c r="A102" s="47" t="s">
        <v>249</v>
      </c>
      <c r="B102" s="45">
        <v>706</v>
      </c>
      <c r="C102" s="45">
        <f t="shared" si="2"/>
        <v>1864</v>
      </c>
      <c r="D102" s="46">
        <v>895</v>
      </c>
      <c r="E102" s="46">
        <v>969</v>
      </c>
      <c r="F102" s="8"/>
      <c r="G102" s="44" t="s">
        <v>253</v>
      </c>
      <c r="H102" s="45">
        <v>5499</v>
      </c>
      <c r="I102" s="45">
        <v>12437</v>
      </c>
      <c r="J102" s="46">
        <v>6347</v>
      </c>
      <c r="K102" s="46">
        <v>6090</v>
      </c>
    </row>
    <row r="103" spans="1:17" ht="18.95" customHeight="1">
      <c r="A103" s="47" t="s">
        <v>251</v>
      </c>
      <c r="B103" s="45">
        <v>401</v>
      </c>
      <c r="C103" s="45">
        <f t="shared" si="2"/>
        <v>1073</v>
      </c>
      <c r="D103" s="46">
        <v>529</v>
      </c>
      <c r="E103" s="46">
        <v>544</v>
      </c>
      <c r="F103" s="8"/>
      <c r="G103" s="44" t="s">
        <v>255</v>
      </c>
      <c r="H103" s="45">
        <v>3696</v>
      </c>
      <c r="I103" s="45">
        <v>8234</v>
      </c>
      <c r="J103" s="46">
        <v>4164</v>
      </c>
      <c r="K103" s="46">
        <v>4070</v>
      </c>
    </row>
    <row r="104" spans="1:17" ht="18.95" customHeight="1">
      <c r="A104" s="47" t="s">
        <v>252</v>
      </c>
      <c r="B104" s="45">
        <v>885</v>
      </c>
      <c r="C104" s="45">
        <f t="shared" si="2"/>
        <v>2237</v>
      </c>
      <c r="D104" s="46">
        <v>1080</v>
      </c>
      <c r="E104" s="46">
        <v>1157</v>
      </c>
      <c r="F104" s="8"/>
      <c r="G104" s="44" t="s">
        <v>257</v>
      </c>
      <c r="H104" s="45">
        <v>208</v>
      </c>
      <c r="I104" s="45">
        <v>462</v>
      </c>
      <c r="J104" s="46">
        <v>237</v>
      </c>
      <c r="K104" s="46">
        <v>225</v>
      </c>
    </row>
    <row r="105" spans="1:17" ht="18.95" customHeight="1">
      <c r="A105" s="47" t="s">
        <v>254</v>
      </c>
      <c r="B105" s="45">
        <v>2252</v>
      </c>
      <c r="C105" s="45">
        <f t="shared" si="2"/>
        <v>4204</v>
      </c>
      <c r="D105" s="46">
        <v>1985</v>
      </c>
      <c r="E105" s="46">
        <v>2219</v>
      </c>
      <c r="F105" s="8"/>
      <c r="G105" s="44" t="s">
        <v>259</v>
      </c>
      <c r="H105" s="45">
        <v>1445</v>
      </c>
      <c r="I105" s="45">
        <v>3659</v>
      </c>
      <c r="J105" s="46">
        <v>1830</v>
      </c>
      <c r="K105" s="46">
        <v>1829</v>
      </c>
      <c r="M105" s="6" t="s">
        <v>47</v>
      </c>
    </row>
    <row r="106" spans="1:17" ht="18.95" customHeight="1">
      <c r="A106" s="47" t="s">
        <v>256</v>
      </c>
      <c r="B106" s="45">
        <v>609</v>
      </c>
      <c r="C106" s="45">
        <f t="shared" si="2"/>
        <v>1692</v>
      </c>
      <c r="D106" s="46">
        <v>829</v>
      </c>
      <c r="E106" s="46">
        <v>863</v>
      </c>
      <c r="F106" s="8"/>
      <c r="G106" s="44" t="s">
        <v>261</v>
      </c>
      <c r="H106" s="45">
        <v>1267</v>
      </c>
      <c r="I106" s="45">
        <v>3162</v>
      </c>
      <c r="J106" s="46">
        <v>1665</v>
      </c>
      <c r="K106" s="46">
        <v>1497</v>
      </c>
    </row>
    <row r="107" spans="1:17" ht="18.95" customHeight="1">
      <c r="A107" s="47" t="s">
        <v>258</v>
      </c>
      <c r="B107" s="45">
        <v>531</v>
      </c>
      <c r="C107" s="45">
        <f t="shared" si="2"/>
        <v>1294</v>
      </c>
      <c r="D107" s="46">
        <v>606</v>
      </c>
      <c r="E107" s="46">
        <v>688</v>
      </c>
      <c r="F107" s="8"/>
      <c r="G107" s="44" t="s">
        <v>263</v>
      </c>
      <c r="H107" s="45">
        <v>2094</v>
      </c>
      <c r="I107" s="45">
        <v>4204</v>
      </c>
      <c r="J107" s="46">
        <v>2317</v>
      </c>
      <c r="K107" s="46">
        <v>1887</v>
      </c>
    </row>
    <row r="108" spans="1:17" ht="18.95" customHeight="1">
      <c r="A108" s="47" t="s">
        <v>260</v>
      </c>
      <c r="B108" s="45">
        <v>1023</v>
      </c>
      <c r="C108" s="45">
        <f t="shared" si="2"/>
        <v>2026</v>
      </c>
      <c r="D108" s="46">
        <v>960</v>
      </c>
      <c r="E108" s="46">
        <v>1066</v>
      </c>
      <c r="F108" s="8"/>
      <c r="G108" s="44" t="s">
        <v>265</v>
      </c>
      <c r="H108" s="45">
        <v>1197</v>
      </c>
      <c r="I108" s="45">
        <v>2817</v>
      </c>
      <c r="J108" s="46">
        <v>1377</v>
      </c>
      <c r="K108" s="46">
        <v>1440</v>
      </c>
    </row>
    <row r="109" spans="1:17" ht="18.95" customHeight="1">
      <c r="A109" s="47" t="s">
        <v>262</v>
      </c>
      <c r="B109" s="46">
        <v>1398</v>
      </c>
      <c r="C109" s="45">
        <f t="shared" si="2"/>
        <v>2887</v>
      </c>
      <c r="D109" s="46">
        <v>1369</v>
      </c>
      <c r="E109" s="46">
        <v>1518</v>
      </c>
      <c r="F109" s="8"/>
      <c r="G109" s="44" t="s">
        <v>267</v>
      </c>
      <c r="H109" s="45">
        <v>496</v>
      </c>
      <c r="I109" s="45">
        <v>1545</v>
      </c>
      <c r="J109" s="46">
        <v>746</v>
      </c>
      <c r="K109" s="46">
        <v>799</v>
      </c>
    </row>
    <row r="110" spans="1:17" ht="18.95" customHeight="1">
      <c r="A110" s="44" t="s">
        <v>264</v>
      </c>
      <c r="B110" s="45">
        <v>1159</v>
      </c>
      <c r="C110" s="45">
        <f t="shared" si="2"/>
        <v>2609</v>
      </c>
      <c r="D110" s="46">
        <v>1270</v>
      </c>
      <c r="E110" s="46">
        <v>1339</v>
      </c>
      <c r="F110" s="8"/>
      <c r="G110" s="44" t="s">
        <v>269</v>
      </c>
      <c r="H110" s="48">
        <v>892</v>
      </c>
      <c r="I110" s="115">
        <v>2337</v>
      </c>
      <c r="J110" s="46">
        <v>1171</v>
      </c>
      <c r="K110" s="46">
        <v>1166</v>
      </c>
    </row>
    <row r="111" spans="1:17" ht="18.95" customHeight="1">
      <c r="A111" s="44" t="s">
        <v>266</v>
      </c>
      <c r="B111" s="45">
        <v>1014</v>
      </c>
      <c r="C111" s="45">
        <f t="shared" si="2"/>
        <v>2469</v>
      </c>
      <c r="D111" s="46">
        <v>1208</v>
      </c>
      <c r="E111" s="46">
        <v>1261</v>
      </c>
      <c r="F111" s="8"/>
      <c r="G111" s="44" t="s">
        <v>26</v>
      </c>
      <c r="H111" s="51">
        <v>6320</v>
      </c>
      <c r="I111" s="115">
        <v>15732</v>
      </c>
      <c r="J111" s="46">
        <v>7764</v>
      </c>
      <c r="K111" s="46">
        <v>7968</v>
      </c>
    </row>
    <row r="112" spans="1:17" ht="18.95" customHeight="1">
      <c r="A112" s="44" t="s">
        <v>268</v>
      </c>
      <c r="B112" s="45">
        <v>0</v>
      </c>
      <c r="C112" s="45">
        <f>D112+E112</f>
        <v>0</v>
      </c>
      <c r="D112" s="46">
        <v>0</v>
      </c>
      <c r="E112" s="46">
        <v>0</v>
      </c>
      <c r="F112" s="8"/>
      <c r="G112" s="44"/>
      <c r="H112" s="48"/>
      <c r="I112" s="48"/>
      <c r="J112" s="49"/>
      <c r="K112" s="49"/>
      <c r="N112" s="10"/>
      <c r="O112" s="11"/>
      <c r="P112" s="11"/>
      <c r="Q112" s="11"/>
    </row>
    <row r="113" spans="1:17" ht="18.95" customHeight="1">
      <c r="A113" s="44" t="s">
        <v>270</v>
      </c>
      <c r="B113" s="115">
        <v>833</v>
      </c>
      <c r="C113" s="115">
        <f t="shared" ref="C113" si="3">D113+E113</f>
        <v>2010</v>
      </c>
      <c r="D113" s="46">
        <v>984</v>
      </c>
      <c r="E113" s="46">
        <v>1026</v>
      </c>
      <c r="F113" s="8"/>
      <c r="G113" s="50" t="s">
        <v>282</v>
      </c>
      <c r="H113" s="51">
        <f>SUM(B5:B57)+SUM(B61:B113)+SUM(H5:H57)+SUM(H61:H112)</f>
        <v>190990</v>
      </c>
      <c r="I113" s="51">
        <f t="shared" ref="I113:K113" si="4">SUM(C5:C57)+SUM(C61:C113)+SUM(I5:I57)+SUM(I61:I112)</f>
        <v>434568</v>
      </c>
      <c r="J113" s="51">
        <f t="shared" si="4"/>
        <v>214795</v>
      </c>
      <c r="K113" s="51">
        <f t="shared" si="4"/>
        <v>219773</v>
      </c>
      <c r="N113" s="10"/>
      <c r="O113" s="11"/>
      <c r="P113" s="11"/>
      <c r="Q113" s="11"/>
    </row>
    <row r="114" spans="1:17" ht="18.75" customHeight="1">
      <c r="A114" s="39" t="s">
        <v>296</v>
      </c>
      <c r="B114" s="39"/>
      <c r="C114" s="9"/>
      <c r="D114" s="39"/>
      <c r="E114" s="39"/>
      <c r="F114" s="39"/>
      <c r="G114" s="39"/>
      <c r="H114" s="39"/>
      <c r="K114" s="52"/>
    </row>
    <row r="115" spans="1:17" ht="18.75" customHeight="1">
      <c r="B115" s="12"/>
      <c r="C115" s="12"/>
      <c r="D115" s="12"/>
      <c r="E115" s="12"/>
    </row>
    <row r="116" spans="1:17">
      <c r="A116" s="12"/>
      <c r="B116" s="12"/>
      <c r="C116" s="12"/>
      <c r="D116" s="12"/>
      <c r="E116" s="12"/>
    </row>
    <row r="117" spans="1:17">
      <c r="A117" s="12"/>
      <c r="B117" s="12"/>
      <c r="C117" s="12"/>
      <c r="D117" s="12"/>
      <c r="E117" s="12"/>
    </row>
    <row r="118" spans="1:17">
      <c r="A118" s="12"/>
      <c r="B118" s="12"/>
      <c r="C118" s="12"/>
      <c r="D118" s="12"/>
      <c r="E118" s="12"/>
    </row>
    <row r="119" spans="1:17">
      <c r="A119" s="12"/>
      <c r="B119" s="12"/>
      <c r="C119" s="12"/>
      <c r="D119" s="12"/>
      <c r="E119" s="12"/>
    </row>
    <row r="120" spans="1:17">
      <c r="A120" s="12"/>
      <c r="B120" s="12"/>
      <c r="C120" s="12"/>
      <c r="D120" s="12"/>
      <c r="E120" s="12"/>
    </row>
    <row r="121" spans="1:17">
      <c r="A121" s="12"/>
      <c r="B121" s="12"/>
      <c r="C121" s="12"/>
      <c r="D121" s="12"/>
      <c r="E121" s="12"/>
    </row>
    <row r="122" spans="1:17">
      <c r="A122" s="12"/>
      <c r="B122" s="12"/>
      <c r="C122" s="12"/>
      <c r="D122" s="12"/>
      <c r="E122" s="12"/>
    </row>
    <row r="123" spans="1:17">
      <c r="A123" s="12"/>
      <c r="B123" s="12"/>
      <c r="C123" s="12"/>
      <c r="D123" s="12"/>
      <c r="E123" s="12"/>
    </row>
    <row r="124" spans="1:17">
      <c r="A124" s="12"/>
      <c r="B124" s="12"/>
      <c r="C124" s="12"/>
      <c r="D124" s="12"/>
      <c r="E124" s="12"/>
    </row>
    <row r="125" spans="1:17">
      <c r="A125" s="12"/>
      <c r="B125" s="12"/>
      <c r="C125" s="12"/>
      <c r="D125" s="12"/>
      <c r="E125" s="12"/>
    </row>
    <row r="126" spans="1:17">
      <c r="A126" s="12"/>
      <c r="B126" s="12"/>
      <c r="C126" s="12"/>
      <c r="D126" s="12"/>
      <c r="E126" s="12"/>
    </row>
    <row r="127" spans="1:17">
      <c r="A127" s="12"/>
      <c r="B127" s="12"/>
      <c r="C127" s="12"/>
      <c r="D127" s="12"/>
      <c r="E127" s="12"/>
    </row>
    <row r="128" spans="1:17">
      <c r="A128" s="12"/>
      <c r="B128" s="12"/>
      <c r="C128" s="12"/>
      <c r="D128" s="12"/>
      <c r="E128" s="12"/>
    </row>
    <row r="129" spans="1:5">
      <c r="A129" s="12"/>
      <c r="B129" s="12"/>
      <c r="C129" s="12"/>
      <c r="D129" s="12"/>
      <c r="E129" s="12"/>
    </row>
    <row r="130" spans="1:5">
      <c r="A130" s="12"/>
      <c r="B130" s="12"/>
      <c r="C130" s="12"/>
      <c r="D130" s="12"/>
      <c r="E130" s="12"/>
    </row>
    <row r="131" spans="1:5">
      <c r="A131" s="12"/>
      <c r="B131" s="12"/>
      <c r="C131" s="12"/>
      <c r="D131" s="12"/>
      <c r="E131" s="12"/>
    </row>
    <row r="132" spans="1:5">
      <c r="A132" s="12"/>
      <c r="B132" s="12"/>
      <c r="C132" s="12"/>
      <c r="D132" s="12"/>
      <c r="E132" s="12"/>
    </row>
    <row r="133" spans="1:5">
      <c r="A133" s="12"/>
      <c r="B133" s="12"/>
      <c r="C133" s="12"/>
      <c r="D133" s="12"/>
      <c r="E133" s="12"/>
    </row>
    <row r="134" spans="1:5">
      <c r="A134" s="12"/>
      <c r="B134" s="12"/>
      <c r="C134" s="12"/>
      <c r="D134" s="12"/>
      <c r="E134" s="12"/>
    </row>
    <row r="135" spans="1:5">
      <c r="A135" s="12"/>
      <c r="B135" s="12"/>
      <c r="C135" s="12"/>
      <c r="D135" s="12"/>
      <c r="E135" s="12"/>
    </row>
    <row r="136" spans="1:5">
      <c r="A136" s="12"/>
      <c r="B136" s="12"/>
      <c r="C136" s="12"/>
      <c r="D136" s="12"/>
      <c r="E136" s="12"/>
    </row>
    <row r="137" spans="1:5">
      <c r="A137" s="12"/>
      <c r="B137" s="12"/>
      <c r="C137" s="12"/>
      <c r="D137" s="12"/>
      <c r="E137" s="12"/>
    </row>
    <row r="138" spans="1:5">
      <c r="A138" s="12"/>
      <c r="B138" s="12"/>
      <c r="C138" s="12"/>
      <c r="D138" s="12"/>
      <c r="E138" s="12"/>
    </row>
    <row r="139" spans="1:5">
      <c r="A139" s="12"/>
      <c r="B139" s="12"/>
      <c r="C139" s="12"/>
      <c r="D139" s="12"/>
      <c r="E139" s="12"/>
    </row>
    <row r="140" spans="1:5">
      <c r="A140" s="12"/>
      <c r="B140" s="12"/>
      <c r="C140" s="12"/>
      <c r="D140" s="12"/>
      <c r="E140" s="12"/>
    </row>
    <row r="141" spans="1:5">
      <c r="A141" s="12"/>
      <c r="B141" s="12"/>
      <c r="C141" s="12"/>
      <c r="D141" s="12"/>
      <c r="E141" s="12"/>
    </row>
    <row r="142" spans="1:5">
      <c r="A142" s="12"/>
      <c r="B142" s="12"/>
      <c r="C142" s="12"/>
      <c r="D142" s="12"/>
      <c r="E142" s="12"/>
    </row>
    <row r="143" spans="1:5">
      <c r="A143" s="12"/>
      <c r="B143" s="12"/>
      <c r="C143" s="12"/>
      <c r="D143" s="12"/>
      <c r="E143" s="12"/>
    </row>
    <row r="144" spans="1:5">
      <c r="A144" s="12"/>
      <c r="B144" s="12"/>
      <c r="C144" s="12"/>
      <c r="D144" s="12"/>
      <c r="E144" s="12"/>
    </row>
    <row r="145" spans="1:11">
      <c r="A145" s="12"/>
      <c r="B145" s="12"/>
      <c r="C145" s="12"/>
      <c r="D145" s="12"/>
      <c r="E145" s="12"/>
    </row>
    <row r="146" spans="1:11">
      <c r="A146" s="12"/>
      <c r="B146" s="12"/>
      <c r="C146" s="12"/>
      <c r="D146" s="12"/>
      <c r="E146" s="12"/>
    </row>
    <row r="147" spans="1:11">
      <c r="A147" s="12"/>
      <c r="B147" s="12"/>
      <c r="C147" s="12"/>
      <c r="D147" s="12"/>
      <c r="E147" s="12"/>
    </row>
    <row r="148" spans="1:11">
      <c r="A148" s="12"/>
      <c r="B148" s="12"/>
      <c r="C148" s="12"/>
      <c r="D148" s="12"/>
      <c r="E148" s="12"/>
    </row>
    <row r="149" spans="1:11">
      <c r="A149" s="12"/>
      <c r="B149" s="12"/>
      <c r="C149" s="12"/>
      <c r="D149" s="12"/>
      <c r="E149" s="12"/>
    </row>
    <row r="150" spans="1:11">
      <c r="A150" s="12"/>
      <c r="B150" s="12"/>
      <c r="C150" s="12"/>
      <c r="D150" s="12"/>
      <c r="E150" s="12"/>
      <c r="H150" s="12"/>
      <c r="I150" s="12"/>
      <c r="J150" s="12"/>
      <c r="K150" s="12"/>
    </row>
    <row r="151" spans="1:11">
      <c r="A151" s="12"/>
      <c r="B151" s="12"/>
      <c r="C151" s="12"/>
      <c r="D151" s="12"/>
      <c r="E151" s="12"/>
    </row>
    <row r="152" spans="1:11">
      <c r="A152" s="12"/>
      <c r="B152" s="12"/>
      <c r="C152" s="12"/>
      <c r="D152" s="12"/>
      <c r="E152" s="12"/>
    </row>
    <row r="153" spans="1:11">
      <c r="A153" s="12"/>
      <c r="B153" s="12"/>
      <c r="C153" s="12"/>
      <c r="D153" s="12"/>
      <c r="E153" s="12"/>
    </row>
    <row r="154" spans="1:11">
      <c r="A154" s="12"/>
      <c r="B154" s="12"/>
      <c r="C154" s="12"/>
      <c r="D154" s="12"/>
      <c r="E154" s="12"/>
    </row>
    <row r="156" spans="1:11">
      <c r="H156" s="12"/>
      <c r="I156" s="12"/>
      <c r="J156" s="12"/>
      <c r="K156" s="12"/>
    </row>
    <row r="161" spans="7:11" s="12" customFormat="1">
      <c r="G161" s="6"/>
      <c r="H161" s="6"/>
      <c r="I161" s="6"/>
      <c r="J161" s="6"/>
      <c r="K161" s="6"/>
    </row>
  </sheetData>
  <mergeCells count="14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B6:B7"/>
    <mergeCell ref="C6:C7"/>
    <mergeCell ref="D6:D7"/>
    <mergeCell ref="E6:E7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>
      <selection sqref="A1:K1"/>
    </sheetView>
  </sheetViews>
  <sheetFormatPr defaultRowHeight="13.5"/>
  <cols>
    <col min="1" max="6" width="8.625" style="2" customWidth="1"/>
    <col min="7" max="7" width="8.625" style="52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23" t="s">
        <v>283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s="3" customFormat="1" ht="24" customHeight="1">
      <c r="A2" s="147" t="s">
        <v>352</v>
      </c>
      <c r="B2" s="148"/>
      <c r="C2" s="27"/>
      <c r="G2" s="53"/>
      <c r="H2" s="27"/>
      <c r="I2" s="27"/>
      <c r="J2" s="27"/>
      <c r="K2" s="53"/>
    </row>
    <row r="3" spans="1:11" s="3" customFormat="1" ht="20.100000000000001" customHeight="1">
      <c r="A3" s="149" t="s">
        <v>15</v>
      </c>
      <c r="B3" s="149" t="s">
        <v>3</v>
      </c>
      <c r="C3" s="152" t="s">
        <v>0</v>
      </c>
      <c r="D3" s="153"/>
      <c r="E3" s="154"/>
      <c r="F3" s="152" t="s">
        <v>14</v>
      </c>
      <c r="G3" s="153"/>
      <c r="H3" s="153"/>
      <c r="I3" s="154"/>
      <c r="J3" s="54" t="s">
        <v>1</v>
      </c>
      <c r="K3" s="54" t="s">
        <v>0</v>
      </c>
    </row>
    <row r="4" spans="1:11" s="3" customFormat="1" ht="20.100000000000001" customHeight="1">
      <c r="A4" s="150"/>
      <c r="B4" s="150"/>
      <c r="C4" s="155"/>
      <c r="D4" s="156"/>
      <c r="E4" s="157"/>
      <c r="F4" s="155"/>
      <c r="G4" s="156"/>
      <c r="H4" s="156"/>
      <c r="I4" s="157"/>
      <c r="J4" s="55" t="s">
        <v>4</v>
      </c>
      <c r="K4" s="55" t="s">
        <v>5</v>
      </c>
    </row>
    <row r="5" spans="1:11" s="3" customFormat="1" ht="20.100000000000001" customHeight="1">
      <c r="A5" s="151"/>
      <c r="B5" s="151"/>
      <c r="C5" s="56" t="s">
        <v>6</v>
      </c>
      <c r="D5" s="56" t="s">
        <v>7</v>
      </c>
      <c r="E5" s="56" t="s">
        <v>8</v>
      </c>
      <c r="F5" s="56" t="s">
        <v>3</v>
      </c>
      <c r="G5" s="57" t="s">
        <v>6</v>
      </c>
      <c r="H5" s="56" t="s">
        <v>7</v>
      </c>
      <c r="I5" s="56" t="s">
        <v>8</v>
      </c>
      <c r="J5" s="58" t="s">
        <v>12</v>
      </c>
      <c r="K5" s="58" t="s">
        <v>13</v>
      </c>
    </row>
    <row r="6" spans="1:11" s="3" customFormat="1" ht="20.100000000000001" customHeight="1">
      <c r="A6" s="56" t="s">
        <v>16</v>
      </c>
      <c r="B6" s="29">
        <v>8859</v>
      </c>
      <c r="C6" s="29">
        <f>SUM(D6,E6)</f>
        <v>19923</v>
      </c>
      <c r="D6" s="30">
        <v>9383</v>
      </c>
      <c r="E6" s="30">
        <v>10540</v>
      </c>
      <c r="F6" s="59">
        <v>14</v>
      </c>
      <c r="G6" s="60">
        <f>SUM(H6,I6)</f>
        <v>6</v>
      </c>
      <c r="H6" s="60">
        <v>-7</v>
      </c>
      <c r="I6" s="60">
        <v>13</v>
      </c>
      <c r="J6" s="36">
        <f>C6/B6</f>
        <v>2.2488994243142568</v>
      </c>
      <c r="K6" s="29">
        <f>C6/3.055</f>
        <v>6521.4402618657932</v>
      </c>
    </row>
    <row r="7" spans="1:11" s="3" customFormat="1" ht="20.100000000000001" customHeight="1">
      <c r="A7" s="56" t="s">
        <v>17</v>
      </c>
      <c r="B7" s="29">
        <v>25268</v>
      </c>
      <c r="C7" s="29">
        <f t="shared" ref="C7:C18" si="0">SUM(D7,E7)</f>
        <v>57257</v>
      </c>
      <c r="D7" s="30">
        <v>27309</v>
      </c>
      <c r="E7" s="30">
        <v>29948</v>
      </c>
      <c r="F7" s="59">
        <v>45</v>
      </c>
      <c r="G7" s="60">
        <f t="shared" ref="G7:G18" si="1">SUM(H7,I7)</f>
        <v>66</v>
      </c>
      <c r="H7" s="60">
        <v>33</v>
      </c>
      <c r="I7" s="60">
        <v>33</v>
      </c>
      <c r="J7" s="36">
        <f t="shared" ref="J7:J19" si="2">C7/B7</f>
        <v>2.2659886021845814</v>
      </c>
      <c r="K7" s="29">
        <f>C7/5.61</f>
        <v>10206.238859180035</v>
      </c>
    </row>
    <row r="8" spans="1:11" s="3" customFormat="1" ht="20.100000000000001" customHeight="1">
      <c r="A8" s="56" t="s">
        <v>18</v>
      </c>
      <c r="B8" s="29">
        <v>18780</v>
      </c>
      <c r="C8" s="29">
        <f t="shared" si="0"/>
        <v>43951</v>
      </c>
      <c r="D8" s="30">
        <v>21604</v>
      </c>
      <c r="E8" s="30">
        <v>22347</v>
      </c>
      <c r="F8" s="59">
        <v>2</v>
      </c>
      <c r="G8" s="60">
        <f t="shared" si="1"/>
        <v>1</v>
      </c>
      <c r="H8" s="60">
        <v>-1</v>
      </c>
      <c r="I8" s="60">
        <v>2</v>
      </c>
      <c r="J8" s="36">
        <f t="shared" si="2"/>
        <v>2.3403088391906284</v>
      </c>
      <c r="K8" s="29">
        <f>C8/4.377</f>
        <v>10041.352524560201</v>
      </c>
    </row>
    <row r="9" spans="1:11" s="3" customFormat="1" ht="20.100000000000001" customHeight="1">
      <c r="A9" s="56" t="s">
        <v>19</v>
      </c>
      <c r="B9" s="29">
        <v>12757</v>
      </c>
      <c r="C9" s="29">
        <f t="shared" si="0"/>
        <v>31495</v>
      </c>
      <c r="D9" s="30">
        <v>15618</v>
      </c>
      <c r="E9" s="30">
        <v>15877</v>
      </c>
      <c r="F9" s="59">
        <v>18</v>
      </c>
      <c r="G9" s="60">
        <f t="shared" si="1"/>
        <v>22</v>
      </c>
      <c r="H9" s="60">
        <v>21</v>
      </c>
      <c r="I9" s="60">
        <v>1</v>
      </c>
      <c r="J9" s="36">
        <f t="shared" si="2"/>
        <v>2.4688406365132867</v>
      </c>
      <c r="K9" s="29">
        <f>C9/4.058</f>
        <v>7761.2124199112868</v>
      </c>
    </row>
    <row r="10" spans="1:11" s="3" customFormat="1" ht="20.100000000000001" customHeight="1">
      <c r="A10" s="56" t="s">
        <v>20</v>
      </c>
      <c r="B10" s="29">
        <v>21682</v>
      </c>
      <c r="C10" s="29">
        <f t="shared" si="0"/>
        <v>46051</v>
      </c>
      <c r="D10" s="30">
        <v>23067</v>
      </c>
      <c r="E10" s="30">
        <v>22984</v>
      </c>
      <c r="F10" s="59">
        <v>16</v>
      </c>
      <c r="G10" s="60">
        <f t="shared" si="1"/>
        <v>33</v>
      </c>
      <c r="H10" s="60">
        <v>31</v>
      </c>
      <c r="I10" s="60">
        <v>2</v>
      </c>
      <c r="J10" s="36">
        <f t="shared" si="2"/>
        <v>2.1239276819481598</v>
      </c>
      <c r="K10" s="29">
        <f>C10/4.746</f>
        <v>9703.1184155077954</v>
      </c>
    </row>
    <row r="11" spans="1:11" s="3" customFormat="1" ht="20.100000000000001" customHeight="1">
      <c r="A11" s="56" t="s">
        <v>21</v>
      </c>
      <c r="B11" s="29">
        <v>12896</v>
      </c>
      <c r="C11" s="29">
        <f t="shared" si="0"/>
        <v>30243</v>
      </c>
      <c r="D11" s="30">
        <v>14831</v>
      </c>
      <c r="E11" s="30">
        <v>15412</v>
      </c>
      <c r="F11" s="59">
        <v>29</v>
      </c>
      <c r="G11" s="60">
        <f t="shared" si="1"/>
        <v>50</v>
      </c>
      <c r="H11" s="60">
        <v>37</v>
      </c>
      <c r="I11" s="60">
        <v>13</v>
      </c>
      <c r="J11" s="36">
        <f t="shared" si="2"/>
        <v>2.3451457816377173</v>
      </c>
      <c r="K11" s="29">
        <f>C11/3.044</f>
        <v>9935.2825229960581</v>
      </c>
    </row>
    <row r="12" spans="1:11" s="3" customFormat="1" ht="20.100000000000001" customHeight="1">
      <c r="A12" s="56" t="s">
        <v>22</v>
      </c>
      <c r="B12" s="29">
        <v>18419</v>
      </c>
      <c r="C12" s="29">
        <f t="shared" si="0"/>
        <v>41895</v>
      </c>
      <c r="D12" s="30">
        <v>20516</v>
      </c>
      <c r="E12" s="30">
        <v>21379</v>
      </c>
      <c r="F12" s="59">
        <v>-3</v>
      </c>
      <c r="G12" s="60">
        <f t="shared" si="1"/>
        <v>-13</v>
      </c>
      <c r="H12" s="60">
        <v>-2</v>
      </c>
      <c r="I12" s="60">
        <v>-11</v>
      </c>
      <c r="J12" s="36">
        <f t="shared" si="2"/>
        <v>2.2745534502415983</v>
      </c>
      <c r="K12" s="29">
        <f>C12/6.089</f>
        <v>6880.4401379536866</v>
      </c>
    </row>
    <row r="13" spans="1:11" s="3" customFormat="1" ht="20.100000000000001" customHeight="1">
      <c r="A13" s="56" t="s">
        <v>23</v>
      </c>
      <c r="B13" s="29">
        <v>13095</v>
      </c>
      <c r="C13" s="29">
        <f t="shared" si="0"/>
        <v>31585</v>
      </c>
      <c r="D13" s="30">
        <v>15227</v>
      </c>
      <c r="E13" s="30">
        <v>16358</v>
      </c>
      <c r="F13" s="59">
        <v>-1</v>
      </c>
      <c r="G13" s="60">
        <f t="shared" si="1"/>
        <v>-20</v>
      </c>
      <c r="H13" s="60">
        <v>-14</v>
      </c>
      <c r="I13" s="60">
        <v>-6</v>
      </c>
      <c r="J13" s="36">
        <f t="shared" si="2"/>
        <v>2.4119893088965254</v>
      </c>
      <c r="K13" s="29">
        <f>C13/5.007</f>
        <v>6308.168564010386</v>
      </c>
    </row>
    <row r="14" spans="1:11" s="3" customFormat="1" ht="20.100000000000001" customHeight="1">
      <c r="A14" s="56" t="s">
        <v>24</v>
      </c>
      <c r="B14" s="29">
        <v>15997</v>
      </c>
      <c r="C14" s="29">
        <f t="shared" si="0"/>
        <v>36583</v>
      </c>
      <c r="D14" s="30">
        <v>18761</v>
      </c>
      <c r="E14" s="30">
        <v>17822</v>
      </c>
      <c r="F14" s="59">
        <v>7</v>
      </c>
      <c r="G14" s="60">
        <f t="shared" si="1"/>
        <v>-5</v>
      </c>
      <c r="H14" s="60">
        <v>9</v>
      </c>
      <c r="I14" s="60">
        <v>-14</v>
      </c>
      <c r="J14" s="36">
        <f t="shared" si="2"/>
        <v>2.286866287428893</v>
      </c>
      <c r="K14" s="29">
        <f>C14/7.19</f>
        <v>5088.0389429763554</v>
      </c>
    </row>
    <row r="15" spans="1:11" s="3" customFormat="1" ht="20.100000000000001" customHeight="1">
      <c r="A15" s="56" t="s">
        <v>25</v>
      </c>
      <c r="B15" s="29">
        <v>16362</v>
      </c>
      <c r="C15" s="29">
        <f t="shared" si="0"/>
        <v>32711</v>
      </c>
      <c r="D15" s="30">
        <v>16405</v>
      </c>
      <c r="E15" s="30">
        <v>16306</v>
      </c>
      <c r="F15" s="59">
        <v>47</v>
      </c>
      <c r="G15" s="60">
        <f t="shared" si="1"/>
        <v>42</v>
      </c>
      <c r="H15" s="60">
        <v>1</v>
      </c>
      <c r="I15" s="60">
        <v>41</v>
      </c>
      <c r="J15" s="36">
        <f t="shared" si="2"/>
        <v>1.9992054761031659</v>
      </c>
      <c r="K15" s="29">
        <f>C15/4.272</f>
        <v>7657.0692883895126</v>
      </c>
    </row>
    <row r="16" spans="1:11" s="3" customFormat="1" ht="20.100000000000001" customHeight="1">
      <c r="A16" s="56" t="s">
        <v>26</v>
      </c>
      <c r="B16" s="29">
        <v>4858</v>
      </c>
      <c r="C16" s="29">
        <f t="shared" si="0"/>
        <v>11733</v>
      </c>
      <c r="D16" s="30">
        <v>6085</v>
      </c>
      <c r="E16" s="30">
        <v>5648</v>
      </c>
      <c r="F16" s="59">
        <v>19</v>
      </c>
      <c r="G16" s="60">
        <f t="shared" si="1"/>
        <v>23</v>
      </c>
      <c r="H16" s="60">
        <v>9</v>
      </c>
      <c r="I16" s="60">
        <v>14</v>
      </c>
      <c r="J16" s="36">
        <f t="shared" si="2"/>
        <v>2.4151914368052698</v>
      </c>
      <c r="K16" s="29">
        <f>C16/4.976</f>
        <v>2357.918006430868</v>
      </c>
    </row>
    <row r="17" spans="1:11" s="3" customFormat="1" ht="20.100000000000001" customHeight="1">
      <c r="A17" s="56" t="s">
        <v>27</v>
      </c>
      <c r="B17" s="29">
        <v>14626</v>
      </c>
      <c r="C17" s="29">
        <f t="shared" si="0"/>
        <v>33417</v>
      </c>
      <c r="D17" s="30">
        <v>16883</v>
      </c>
      <c r="E17" s="30">
        <v>16534</v>
      </c>
      <c r="F17" s="59">
        <v>-16</v>
      </c>
      <c r="G17" s="60">
        <f t="shared" si="1"/>
        <v>-27</v>
      </c>
      <c r="H17" s="60">
        <v>-23</v>
      </c>
      <c r="I17" s="60">
        <v>-4</v>
      </c>
      <c r="J17" s="36">
        <f t="shared" si="2"/>
        <v>2.2847668535484753</v>
      </c>
      <c r="K17" s="29">
        <f>C17/5.406</f>
        <v>6181.4650388457276</v>
      </c>
    </row>
    <row r="18" spans="1:11" s="3" customFormat="1" ht="20.100000000000001" customHeight="1">
      <c r="A18" s="56" t="s">
        <v>28</v>
      </c>
      <c r="B18" s="29">
        <v>7391</v>
      </c>
      <c r="C18" s="29">
        <f t="shared" si="0"/>
        <v>17724</v>
      </c>
      <c r="D18" s="30">
        <v>9106</v>
      </c>
      <c r="E18" s="30">
        <v>8618</v>
      </c>
      <c r="F18" s="59">
        <v>-3</v>
      </c>
      <c r="G18" s="60">
        <f t="shared" si="1"/>
        <v>-22</v>
      </c>
      <c r="H18" s="60">
        <v>-14</v>
      </c>
      <c r="I18" s="60">
        <v>-8</v>
      </c>
      <c r="J18" s="36">
        <f t="shared" si="2"/>
        <v>2.3980516844811257</v>
      </c>
      <c r="K18" s="29">
        <f>C18/11.73</f>
        <v>1510.9974424552429</v>
      </c>
    </row>
    <row r="19" spans="1:11" s="3" customFormat="1" ht="20.100000000000001" customHeight="1">
      <c r="A19" s="56" t="s">
        <v>29</v>
      </c>
      <c r="B19" s="29">
        <f t="shared" ref="B19:I19" si="3">SUM(B6:B18)</f>
        <v>190990</v>
      </c>
      <c r="C19" s="29">
        <f t="shared" si="3"/>
        <v>434568</v>
      </c>
      <c r="D19" s="30">
        <f t="shared" si="3"/>
        <v>214795</v>
      </c>
      <c r="E19" s="30">
        <f t="shared" si="3"/>
        <v>219773</v>
      </c>
      <c r="F19" s="61">
        <f t="shared" si="3"/>
        <v>174</v>
      </c>
      <c r="G19" s="62">
        <f t="shared" si="3"/>
        <v>156</v>
      </c>
      <c r="H19" s="62">
        <f>SUM(H6:H18)</f>
        <v>80</v>
      </c>
      <c r="I19" s="62">
        <f t="shared" si="3"/>
        <v>76</v>
      </c>
      <c r="J19" s="36">
        <f t="shared" si="2"/>
        <v>2.2753442588617205</v>
      </c>
      <c r="K19" s="29">
        <f>C19/69.56</f>
        <v>6247.3835537665327</v>
      </c>
    </row>
    <row r="20" spans="1:11" s="3" customFormat="1" ht="18" customHeight="1">
      <c r="G20" s="63"/>
    </row>
    <row r="21" spans="1:11" ht="13.5" customHeight="1">
      <c r="A21" s="145"/>
      <c r="B21" s="146"/>
      <c r="C21" s="146"/>
      <c r="D21" s="146"/>
      <c r="E21" s="146"/>
      <c r="F21" s="146"/>
      <c r="G21" s="146"/>
      <c r="H21" s="146"/>
      <c r="I21" s="146"/>
      <c r="J21" s="146"/>
      <c r="K21" s="146"/>
    </row>
  </sheetData>
  <mergeCells count="7">
    <mergeCell ref="A21:K21"/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4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22" t="s">
        <v>284</v>
      </c>
      <c r="B1" s="122"/>
      <c r="C1" s="122"/>
      <c r="D1" s="122"/>
      <c r="E1" s="122"/>
      <c r="F1" s="122"/>
      <c r="G1" s="122"/>
      <c r="H1" s="122"/>
      <c r="AK1" s="4" t="s">
        <v>51</v>
      </c>
    </row>
    <row r="2" spans="1:37" s="2" customFormat="1" ht="14.25" thickBot="1">
      <c r="A2" s="2" t="s">
        <v>352</v>
      </c>
      <c r="F2" s="20"/>
      <c r="G2" s="20"/>
      <c r="H2" s="20"/>
    </row>
    <row r="3" spans="1:37" ht="14.25" customHeight="1" thickBot="1">
      <c r="A3" s="64" t="s">
        <v>52</v>
      </c>
      <c r="B3" s="65" t="s">
        <v>6</v>
      </c>
      <c r="C3" s="66" t="s">
        <v>7</v>
      </c>
      <c r="D3" s="66" t="s">
        <v>8</v>
      </c>
      <c r="E3" s="64" t="s">
        <v>52</v>
      </c>
      <c r="F3" s="66" t="s">
        <v>6</v>
      </c>
      <c r="G3" s="66" t="s">
        <v>7</v>
      </c>
      <c r="H3" s="67" t="s">
        <v>8</v>
      </c>
    </row>
    <row r="4" spans="1:37" ht="11.25" customHeight="1">
      <c r="A4" s="68" t="s">
        <v>53</v>
      </c>
      <c r="B4" s="13">
        <f t="shared" ref="B4:B67" si="0">SUM(C4:D4)</f>
        <v>18157</v>
      </c>
      <c r="C4" s="91">
        <f>SUM(C5:C9)</f>
        <v>9295</v>
      </c>
      <c r="D4" s="91">
        <f>SUM(D5:D9)</f>
        <v>8862</v>
      </c>
      <c r="E4" s="68" t="s">
        <v>54</v>
      </c>
      <c r="F4" s="13">
        <f t="shared" ref="F4:F61" si="1">SUM(G4:H4)</f>
        <v>21883</v>
      </c>
      <c r="G4" s="91">
        <f>SUM(G5:G9)</f>
        <v>11020</v>
      </c>
      <c r="H4" s="92">
        <f>SUM(H5:H9)</f>
        <v>10863</v>
      </c>
    </row>
    <row r="5" spans="1:37" ht="11.25" customHeight="1">
      <c r="A5" s="69">
        <v>0</v>
      </c>
      <c r="B5" s="13">
        <f t="shared" si="0"/>
        <v>3230</v>
      </c>
      <c r="C5" s="91">
        <v>1697</v>
      </c>
      <c r="D5" s="91">
        <v>1533</v>
      </c>
      <c r="E5" s="69">
        <v>60</v>
      </c>
      <c r="F5" s="13">
        <f t="shared" si="1"/>
        <v>4662</v>
      </c>
      <c r="G5" s="91">
        <v>2437</v>
      </c>
      <c r="H5" s="92">
        <v>2225</v>
      </c>
    </row>
    <row r="6" spans="1:37" ht="11.25" customHeight="1">
      <c r="A6" s="69">
        <v>1</v>
      </c>
      <c r="B6" s="13">
        <f t="shared" si="0"/>
        <v>3629</v>
      </c>
      <c r="C6" s="91">
        <v>1830</v>
      </c>
      <c r="D6" s="91">
        <v>1799</v>
      </c>
      <c r="E6" s="69">
        <v>61</v>
      </c>
      <c r="F6" s="13">
        <f t="shared" si="1"/>
        <v>4472</v>
      </c>
      <c r="G6" s="91">
        <v>2264</v>
      </c>
      <c r="H6" s="92">
        <v>2208</v>
      </c>
    </row>
    <row r="7" spans="1:37" ht="11.25" customHeight="1">
      <c r="A7" s="69">
        <v>2</v>
      </c>
      <c r="B7" s="13">
        <f t="shared" si="0"/>
        <v>3531</v>
      </c>
      <c r="C7" s="91">
        <v>1806</v>
      </c>
      <c r="D7" s="91">
        <v>1725</v>
      </c>
      <c r="E7" s="69">
        <v>62</v>
      </c>
      <c r="F7" s="13">
        <f t="shared" si="1"/>
        <v>4150</v>
      </c>
      <c r="G7" s="91">
        <v>2076</v>
      </c>
      <c r="H7" s="92">
        <v>2074</v>
      </c>
    </row>
    <row r="8" spans="1:37" ht="11.25" customHeight="1">
      <c r="A8" s="69">
        <v>3</v>
      </c>
      <c r="B8" s="13">
        <f t="shared" si="0"/>
        <v>3885</v>
      </c>
      <c r="C8" s="91">
        <v>2013</v>
      </c>
      <c r="D8" s="91">
        <v>1872</v>
      </c>
      <c r="E8" s="69">
        <v>63</v>
      </c>
      <c r="F8" s="13">
        <f t="shared" si="1"/>
        <v>4279</v>
      </c>
      <c r="G8" s="91">
        <v>2107</v>
      </c>
      <c r="H8" s="92">
        <v>2172</v>
      </c>
    </row>
    <row r="9" spans="1:37" ht="11.25" customHeight="1">
      <c r="A9" s="70">
        <v>4</v>
      </c>
      <c r="B9" s="71">
        <f t="shared" si="0"/>
        <v>3882</v>
      </c>
      <c r="C9" s="93">
        <v>1949</v>
      </c>
      <c r="D9" s="93">
        <v>1933</v>
      </c>
      <c r="E9" s="70">
        <v>64</v>
      </c>
      <c r="F9" s="71">
        <f t="shared" si="1"/>
        <v>4320</v>
      </c>
      <c r="G9" s="93">
        <v>2136</v>
      </c>
      <c r="H9" s="94">
        <v>2184</v>
      </c>
    </row>
    <row r="10" spans="1:37" ht="11.25" customHeight="1">
      <c r="A10" s="68" t="s">
        <v>55</v>
      </c>
      <c r="B10" s="13">
        <f t="shared" si="0"/>
        <v>19814</v>
      </c>
      <c r="C10" s="91">
        <f>SUM(C11:C15)</f>
        <v>10160</v>
      </c>
      <c r="D10" s="91">
        <f>SUM(D11:D15)</f>
        <v>9654</v>
      </c>
      <c r="E10" s="68" t="s">
        <v>56</v>
      </c>
      <c r="F10" s="13">
        <f t="shared" si="1"/>
        <v>24595</v>
      </c>
      <c r="G10" s="91">
        <f>SUM(G11:G15)</f>
        <v>11724</v>
      </c>
      <c r="H10" s="92">
        <f>SUM(H11:H15)</f>
        <v>12871</v>
      </c>
    </row>
    <row r="11" spans="1:37" ht="11.25" customHeight="1">
      <c r="A11" s="69">
        <v>5</v>
      </c>
      <c r="B11" s="13">
        <f t="shared" si="0"/>
        <v>3796</v>
      </c>
      <c r="C11" s="91">
        <v>1981</v>
      </c>
      <c r="D11" s="91">
        <v>1815</v>
      </c>
      <c r="E11" s="69">
        <v>65</v>
      </c>
      <c r="F11" s="13">
        <f t="shared" si="1"/>
        <v>4281</v>
      </c>
      <c r="G11" s="91">
        <v>2110</v>
      </c>
      <c r="H11" s="92">
        <v>2171</v>
      </c>
    </row>
    <row r="12" spans="1:37" ht="11.25" customHeight="1">
      <c r="A12" s="69">
        <v>6</v>
      </c>
      <c r="B12" s="13">
        <f t="shared" si="0"/>
        <v>3985</v>
      </c>
      <c r="C12" s="91">
        <v>1992</v>
      </c>
      <c r="D12" s="91">
        <v>1993</v>
      </c>
      <c r="E12" s="69">
        <v>66</v>
      </c>
      <c r="F12" s="13">
        <f t="shared" si="1"/>
        <v>4563</v>
      </c>
      <c r="G12" s="91">
        <v>2160</v>
      </c>
      <c r="H12" s="92">
        <v>2403</v>
      </c>
    </row>
    <row r="13" spans="1:37" ht="11.25" customHeight="1">
      <c r="A13" s="69">
        <v>7</v>
      </c>
      <c r="B13" s="13">
        <f t="shared" si="0"/>
        <v>3935</v>
      </c>
      <c r="C13" s="91">
        <v>2043</v>
      </c>
      <c r="D13" s="91">
        <v>1892</v>
      </c>
      <c r="E13" s="69">
        <v>67</v>
      </c>
      <c r="F13" s="13">
        <f t="shared" si="1"/>
        <v>4875</v>
      </c>
      <c r="G13" s="91">
        <v>2337</v>
      </c>
      <c r="H13" s="92">
        <v>2538</v>
      </c>
    </row>
    <row r="14" spans="1:37" ht="11.25" customHeight="1">
      <c r="A14" s="69">
        <v>8</v>
      </c>
      <c r="B14" s="13">
        <f t="shared" si="0"/>
        <v>4045</v>
      </c>
      <c r="C14" s="91">
        <v>2106</v>
      </c>
      <c r="D14" s="91">
        <v>1939</v>
      </c>
      <c r="E14" s="69">
        <v>68</v>
      </c>
      <c r="F14" s="13">
        <f t="shared" si="1"/>
        <v>5234</v>
      </c>
      <c r="G14" s="91">
        <v>2461</v>
      </c>
      <c r="H14" s="92">
        <v>2773</v>
      </c>
    </row>
    <row r="15" spans="1:37" ht="11.25" customHeight="1">
      <c r="A15" s="70">
        <v>9</v>
      </c>
      <c r="B15" s="71">
        <f t="shared" si="0"/>
        <v>4053</v>
      </c>
      <c r="C15" s="93">
        <v>2038</v>
      </c>
      <c r="D15" s="93">
        <v>2015</v>
      </c>
      <c r="E15" s="70">
        <v>69</v>
      </c>
      <c r="F15" s="71">
        <f t="shared" si="1"/>
        <v>5642</v>
      </c>
      <c r="G15" s="93">
        <v>2656</v>
      </c>
      <c r="H15" s="94">
        <v>2986</v>
      </c>
    </row>
    <row r="16" spans="1:37" ht="11.25" customHeight="1">
      <c r="A16" s="68" t="s">
        <v>57</v>
      </c>
      <c r="B16" s="13">
        <f t="shared" si="0"/>
        <v>20269</v>
      </c>
      <c r="C16" s="91">
        <f>SUM(C17:C21)</f>
        <v>10358</v>
      </c>
      <c r="D16" s="91">
        <f>SUM(D17:D21)</f>
        <v>9911</v>
      </c>
      <c r="E16" s="68" t="s">
        <v>58</v>
      </c>
      <c r="F16" s="13">
        <f t="shared" si="1"/>
        <v>26611</v>
      </c>
      <c r="G16" s="91">
        <f>SUM(G17:G21)</f>
        <v>12353</v>
      </c>
      <c r="H16" s="92">
        <f>SUM(H17:H21)</f>
        <v>14258</v>
      </c>
    </row>
    <row r="17" spans="1:8" ht="11.25" customHeight="1">
      <c r="A17" s="69">
        <v>10</v>
      </c>
      <c r="B17" s="13">
        <f t="shared" si="0"/>
        <v>4136</v>
      </c>
      <c r="C17" s="91">
        <v>2138</v>
      </c>
      <c r="D17" s="91">
        <v>1998</v>
      </c>
      <c r="E17" s="69">
        <v>70</v>
      </c>
      <c r="F17" s="13">
        <f t="shared" si="1"/>
        <v>6220</v>
      </c>
      <c r="G17" s="91">
        <v>2904</v>
      </c>
      <c r="H17" s="92">
        <v>3316</v>
      </c>
    </row>
    <row r="18" spans="1:8" ht="11.25" customHeight="1">
      <c r="A18" s="69">
        <v>11</v>
      </c>
      <c r="B18" s="13">
        <f t="shared" si="0"/>
        <v>4077</v>
      </c>
      <c r="C18" s="91">
        <v>2087</v>
      </c>
      <c r="D18" s="91">
        <v>1990</v>
      </c>
      <c r="E18" s="69">
        <v>71</v>
      </c>
      <c r="F18" s="13">
        <f t="shared" si="1"/>
        <v>6217</v>
      </c>
      <c r="G18" s="91">
        <v>2848</v>
      </c>
      <c r="H18" s="92">
        <v>3369</v>
      </c>
    </row>
    <row r="19" spans="1:8" ht="11.25" customHeight="1">
      <c r="A19" s="69">
        <v>12</v>
      </c>
      <c r="B19" s="13">
        <f t="shared" si="0"/>
        <v>4118</v>
      </c>
      <c r="C19" s="91">
        <v>2110</v>
      </c>
      <c r="D19" s="91">
        <v>2008</v>
      </c>
      <c r="E19" s="69">
        <v>72</v>
      </c>
      <c r="F19" s="13">
        <f t="shared" si="1"/>
        <v>6135</v>
      </c>
      <c r="G19" s="91">
        <v>2847</v>
      </c>
      <c r="H19" s="92">
        <v>3288</v>
      </c>
    </row>
    <row r="20" spans="1:8" ht="11.25" customHeight="1">
      <c r="A20" s="69">
        <v>13</v>
      </c>
      <c r="B20" s="13">
        <f t="shared" si="0"/>
        <v>3911</v>
      </c>
      <c r="C20" s="91">
        <v>2014</v>
      </c>
      <c r="D20" s="91">
        <v>1897</v>
      </c>
      <c r="E20" s="69">
        <v>73</v>
      </c>
      <c r="F20" s="13">
        <f t="shared" si="1"/>
        <v>3921</v>
      </c>
      <c r="G20" s="91">
        <v>1865</v>
      </c>
      <c r="H20" s="92">
        <v>2056</v>
      </c>
    </row>
    <row r="21" spans="1:8" ht="11.25" customHeight="1">
      <c r="A21" s="70">
        <v>14</v>
      </c>
      <c r="B21" s="71">
        <f t="shared" si="0"/>
        <v>4027</v>
      </c>
      <c r="C21" s="93">
        <v>2009</v>
      </c>
      <c r="D21" s="93">
        <v>2018</v>
      </c>
      <c r="E21" s="70">
        <v>74</v>
      </c>
      <c r="F21" s="71">
        <f t="shared" si="1"/>
        <v>4118</v>
      </c>
      <c r="G21" s="93">
        <v>1889</v>
      </c>
      <c r="H21" s="94">
        <v>2229</v>
      </c>
    </row>
    <row r="22" spans="1:8" ht="11.25" customHeight="1">
      <c r="A22" s="68" t="s">
        <v>59</v>
      </c>
      <c r="B22" s="13">
        <f t="shared" si="0"/>
        <v>20799</v>
      </c>
      <c r="C22" s="91">
        <f>SUM(C23:C27)</f>
        <v>10683</v>
      </c>
      <c r="D22" s="91">
        <f>SUM(D23:D27)</f>
        <v>10116</v>
      </c>
      <c r="E22" s="68" t="s">
        <v>60</v>
      </c>
      <c r="F22" s="13">
        <f t="shared" si="1"/>
        <v>22916</v>
      </c>
      <c r="G22" s="91">
        <f>SUM(G23:G27)</f>
        <v>10263</v>
      </c>
      <c r="H22" s="92">
        <f>SUM(H23:H27)</f>
        <v>12653</v>
      </c>
    </row>
    <row r="23" spans="1:8" ht="11.25" customHeight="1">
      <c r="A23" s="69">
        <v>15</v>
      </c>
      <c r="B23" s="13">
        <f t="shared" si="0"/>
        <v>4160</v>
      </c>
      <c r="C23" s="91">
        <v>2109</v>
      </c>
      <c r="D23" s="91">
        <v>2051</v>
      </c>
      <c r="E23" s="69">
        <v>75</v>
      </c>
      <c r="F23" s="13">
        <f t="shared" si="1"/>
        <v>4943</v>
      </c>
      <c r="G23" s="91">
        <v>2243</v>
      </c>
      <c r="H23" s="92">
        <v>2700</v>
      </c>
    </row>
    <row r="24" spans="1:8" ht="11.25" customHeight="1">
      <c r="A24" s="69">
        <v>16</v>
      </c>
      <c r="B24" s="13">
        <f t="shared" si="0"/>
        <v>4131</v>
      </c>
      <c r="C24" s="91">
        <v>2083</v>
      </c>
      <c r="D24" s="91">
        <v>2048</v>
      </c>
      <c r="E24" s="69">
        <v>76</v>
      </c>
      <c r="F24" s="13">
        <f t="shared" si="1"/>
        <v>4717</v>
      </c>
      <c r="G24" s="91">
        <v>2126</v>
      </c>
      <c r="H24" s="92">
        <v>2591</v>
      </c>
    </row>
    <row r="25" spans="1:8" ht="11.25" customHeight="1">
      <c r="A25" s="69">
        <v>17</v>
      </c>
      <c r="B25" s="13">
        <f t="shared" si="0"/>
        <v>4070</v>
      </c>
      <c r="C25" s="91">
        <v>2093</v>
      </c>
      <c r="D25" s="91">
        <v>1977</v>
      </c>
      <c r="E25" s="69">
        <v>77</v>
      </c>
      <c r="F25" s="13">
        <f t="shared" si="1"/>
        <v>4796</v>
      </c>
      <c r="G25" s="91">
        <v>2144</v>
      </c>
      <c r="H25" s="92">
        <v>2652</v>
      </c>
    </row>
    <row r="26" spans="1:8" ht="11.25" customHeight="1">
      <c r="A26" s="69">
        <v>18</v>
      </c>
      <c r="B26" s="13">
        <f t="shared" si="0"/>
        <v>4097</v>
      </c>
      <c r="C26" s="91">
        <v>2098</v>
      </c>
      <c r="D26" s="91">
        <v>1999</v>
      </c>
      <c r="E26" s="69">
        <v>78</v>
      </c>
      <c r="F26" s="13">
        <f t="shared" si="1"/>
        <v>4567</v>
      </c>
      <c r="G26" s="91">
        <v>2039</v>
      </c>
      <c r="H26" s="92">
        <v>2528</v>
      </c>
    </row>
    <row r="27" spans="1:8" ht="11.25" customHeight="1">
      <c r="A27" s="70">
        <v>19</v>
      </c>
      <c r="B27" s="71">
        <f t="shared" si="0"/>
        <v>4341</v>
      </c>
      <c r="C27" s="93">
        <v>2300</v>
      </c>
      <c r="D27" s="93">
        <v>2041</v>
      </c>
      <c r="E27" s="70">
        <v>79</v>
      </c>
      <c r="F27" s="71">
        <f t="shared" si="1"/>
        <v>3893</v>
      </c>
      <c r="G27" s="93">
        <v>1711</v>
      </c>
      <c r="H27" s="94">
        <v>2182</v>
      </c>
    </row>
    <row r="28" spans="1:8" ht="11.25" customHeight="1">
      <c r="A28" s="68" t="s">
        <v>61</v>
      </c>
      <c r="B28" s="13">
        <f t="shared" si="0"/>
        <v>21763</v>
      </c>
      <c r="C28" s="91">
        <f>SUM(C29:C33)</f>
        <v>11484</v>
      </c>
      <c r="D28" s="91">
        <f>SUM(D29:D33)</f>
        <v>10279</v>
      </c>
      <c r="E28" s="68" t="s">
        <v>62</v>
      </c>
      <c r="F28" s="13">
        <f t="shared" si="1"/>
        <v>16156</v>
      </c>
      <c r="G28" s="91">
        <f>SUM(G29:G33)</f>
        <v>6820</v>
      </c>
      <c r="H28" s="92">
        <f>SUM(H29:H33)</f>
        <v>9336</v>
      </c>
    </row>
    <row r="29" spans="1:8" ht="11.25" customHeight="1">
      <c r="A29" s="69">
        <v>20</v>
      </c>
      <c r="B29" s="13">
        <f t="shared" si="0"/>
        <v>4372</v>
      </c>
      <c r="C29" s="91">
        <v>2293</v>
      </c>
      <c r="D29" s="91">
        <v>2079</v>
      </c>
      <c r="E29" s="69">
        <v>80</v>
      </c>
      <c r="F29" s="13">
        <f t="shared" si="1"/>
        <v>3237</v>
      </c>
      <c r="G29" s="91">
        <v>1417</v>
      </c>
      <c r="H29" s="92">
        <v>1820</v>
      </c>
    </row>
    <row r="30" spans="1:8" ht="11.25" customHeight="1">
      <c r="A30" s="69">
        <v>21</v>
      </c>
      <c r="B30" s="13">
        <f t="shared" si="0"/>
        <v>4354</v>
      </c>
      <c r="C30" s="91">
        <v>2284</v>
      </c>
      <c r="D30" s="91">
        <v>2070</v>
      </c>
      <c r="E30" s="69">
        <v>81</v>
      </c>
      <c r="F30" s="13">
        <f t="shared" si="1"/>
        <v>3487</v>
      </c>
      <c r="G30" s="91">
        <v>1482</v>
      </c>
      <c r="H30" s="92">
        <v>2005</v>
      </c>
    </row>
    <row r="31" spans="1:8" ht="11.25" customHeight="1">
      <c r="A31" s="69">
        <v>22</v>
      </c>
      <c r="B31" s="13">
        <f t="shared" si="0"/>
        <v>4413</v>
      </c>
      <c r="C31" s="91">
        <v>2355</v>
      </c>
      <c r="D31" s="91">
        <v>2058</v>
      </c>
      <c r="E31" s="69">
        <v>82</v>
      </c>
      <c r="F31" s="13">
        <f t="shared" si="1"/>
        <v>3355</v>
      </c>
      <c r="G31" s="91">
        <v>1442</v>
      </c>
      <c r="H31" s="92">
        <v>1913</v>
      </c>
    </row>
    <row r="32" spans="1:8" ht="11.25" customHeight="1">
      <c r="A32" s="69">
        <v>23</v>
      </c>
      <c r="B32" s="13">
        <f t="shared" si="0"/>
        <v>4320</v>
      </c>
      <c r="C32" s="91">
        <v>2325</v>
      </c>
      <c r="D32" s="91">
        <v>1995</v>
      </c>
      <c r="E32" s="69">
        <v>83</v>
      </c>
      <c r="F32" s="13">
        <f t="shared" si="1"/>
        <v>3246</v>
      </c>
      <c r="G32" s="91">
        <v>1344</v>
      </c>
      <c r="H32" s="92">
        <v>1902</v>
      </c>
    </row>
    <row r="33" spans="1:8" ht="11.25" customHeight="1">
      <c r="A33" s="70">
        <v>24</v>
      </c>
      <c r="B33" s="71">
        <f t="shared" si="0"/>
        <v>4304</v>
      </c>
      <c r="C33" s="93">
        <v>2227</v>
      </c>
      <c r="D33" s="93">
        <v>2077</v>
      </c>
      <c r="E33" s="70">
        <v>84</v>
      </c>
      <c r="F33" s="71">
        <f t="shared" si="1"/>
        <v>2831</v>
      </c>
      <c r="G33" s="93">
        <v>1135</v>
      </c>
      <c r="H33" s="94">
        <v>1696</v>
      </c>
    </row>
    <row r="34" spans="1:8" ht="11.25" customHeight="1">
      <c r="A34" s="68" t="s">
        <v>63</v>
      </c>
      <c r="B34" s="13">
        <f t="shared" si="0"/>
        <v>21516</v>
      </c>
      <c r="C34" s="91">
        <f>SUM(C35:C39)</f>
        <v>11403</v>
      </c>
      <c r="D34" s="91">
        <f>SUM(D35:D39)</f>
        <v>10113</v>
      </c>
      <c r="E34" s="68" t="s">
        <v>64</v>
      </c>
      <c r="F34" s="13">
        <f t="shared" si="1"/>
        <v>9877</v>
      </c>
      <c r="G34" s="91">
        <f>SUM(G35:G39)</f>
        <v>3644</v>
      </c>
      <c r="H34" s="92">
        <f>SUM(H35:H39)</f>
        <v>6233</v>
      </c>
    </row>
    <row r="35" spans="1:8" ht="11.25" customHeight="1">
      <c r="A35" s="69">
        <v>25</v>
      </c>
      <c r="B35" s="13">
        <f t="shared" si="0"/>
        <v>4397</v>
      </c>
      <c r="C35" s="91">
        <v>2343</v>
      </c>
      <c r="D35" s="91">
        <v>2054</v>
      </c>
      <c r="E35" s="69">
        <v>85</v>
      </c>
      <c r="F35" s="13">
        <f t="shared" si="1"/>
        <v>2422</v>
      </c>
      <c r="G35" s="91">
        <v>990</v>
      </c>
      <c r="H35" s="92">
        <v>1432</v>
      </c>
    </row>
    <row r="36" spans="1:8" ht="11.25" customHeight="1">
      <c r="A36" s="69">
        <v>26</v>
      </c>
      <c r="B36" s="13">
        <f t="shared" si="0"/>
        <v>4287</v>
      </c>
      <c r="C36" s="91">
        <v>2318</v>
      </c>
      <c r="D36" s="91">
        <v>1969</v>
      </c>
      <c r="E36" s="69">
        <v>86</v>
      </c>
      <c r="F36" s="13">
        <f t="shared" si="1"/>
        <v>2235</v>
      </c>
      <c r="G36" s="91">
        <v>834</v>
      </c>
      <c r="H36" s="92">
        <v>1401</v>
      </c>
    </row>
    <row r="37" spans="1:8" ht="11.25" customHeight="1">
      <c r="A37" s="69">
        <v>27</v>
      </c>
      <c r="B37" s="13">
        <f t="shared" si="0"/>
        <v>4277</v>
      </c>
      <c r="C37" s="91">
        <v>2309</v>
      </c>
      <c r="D37" s="91">
        <v>1968</v>
      </c>
      <c r="E37" s="69">
        <v>87</v>
      </c>
      <c r="F37" s="13">
        <f t="shared" si="1"/>
        <v>1983</v>
      </c>
      <c r="G37" s="91">
        <v>760</v>
      </c>
      <c r="H37" s="92">
        <v>1223</v>
      </c>
    </row>
    <row r="38" spans="1:8" ht="11.25" customHeight="1">
      <c r="A38" s="69">
        <v>28</v>
      </c>
      <c r="B38" s="13">
        <f t="shared" si="0"/>
        <v>4235</v>
      </c>
      <c r="C38" s="91">
        <v>2209</v>
      </c>
      <c r="D38" s="91">
        <v>2026</v>
      </c>
      <c r="E38" s="69">
        <v>88</v>
      </c>
      <c r="F38" s="13">
        <f t="shared" si="1"/>
        <v>1755</v>
      </c>
      <c r="G38" s="91">
        <v>567</v>
      </c>
      <c r="H38" s="92">
        <v>1188</v>
      </c>
    </row>
    <row r="39" spans="1:8" ht="11.25" customHeight="1">
      <c r="A39" s="70">
        <v>29</v>
      </c>
      <c r="B39" s="71">
        <f t="shared" si="0"/>
        <v>4320</v>
      </c>
      <c r="C39" s="93">
        <v>2224</v>
      </c>
      <c r="D39" s="93">
        <v>2096</v>
      </c>
      <c r="E39" s="70">
        <v>89</v>
      </c>
      <c r="F39" s="71">
        <f t="shared" si="1"/>
        <v>1482</v>
      </c>
      <c r="G39" s="93">
        <v>493</v>
      </c>
      <c r="H39" s="94">
        <v>989</v>
      </c>
    </row>
    <row r="40" spans="1:8" ht="11.25" customHeight="1">
      <c r="A40" s="68" t="s">
        <v>65</v>
      </c>
      <c r="B40" s="13">
        <f t="shared" si="0"/>
        <v>23395</v>
      </c>
      <c r="C40" s="91">
        <f>SUM(C41:C45)</f>
        <v>12037</v>
      </c>
      <c r="D40" s="91">
        <f>SUM(D41:D45)</f>
        <v>11358</v>
      </c>
      <c r="E40" s="68" t="s">
        <v>66</v>
      </c>
      <c r="F40" s="13">
        <f t="shared" si="1"/>
        <v>4499</v>
      </c>
      <c r="G40" s="91">
        <f>SUM(G41:G45)</f>
        <v>1298</v>
      </c>
      <c r="H40" s="92">
        <f>SUM(H41:H45)</f>
        <v>3201</v>
      </c>
    </row>
    <row r="41" spans="1:8" ht="11.25" customHeight="1">
      <c r="A41" s="69">
        <v>30</v>
      </c>
      <c r="B41" s="13">
        <f t="shared" si="0"/>
        <v>4368</v>
      </c>
      <c r="C41" s="91">
        <v>2274</v>
      </c>
      <c r="D41" s="91">
        <v>2094</v>
      </c>
      <c r="E41" s="69">
        <v>90</v>
      </c>
      <c r="F41" s="13">
        <f t="shared" si="1"/>
        <v>1241</v>
      </c>
      <c r="G41" s="91">
        <v>402</v>
      </c>
      <c r="H41" s="92">
        <v>839</v>
      </c>
    </row>
    <row r="42" spans="1:8" ht="11.25" customHeight="1">
      <c r="A42" s="69">
        <v>31</v>
      </c>
      <c r="B42" s="13">
        <f t="shared" si="0"/>
        <v>4459</v>
      </c>
      <c r="C42" s="91">
        <v>2290</v>
      </c>
      <c r="D42" s="91">
        <v>2169</v>
      </c>
      <c r="E42" s="69">
        <v>91</v>
      </c>
      <c r="F42" s="13">
        <f t="shared" si="1"/>
        <v>1113</v>
      </c>
      <c r="G42" s="91">
        <v>323</v>
      </c>
      <c r="H42" s="92">
        <v>790</v>
      </c>
    </row>
    <row r="43" spans="1:8" ht="11.25" customHeight="1">
      <c r="A43" s="69">
        <v>32</v>
      </c>
      <c r="B43" s="13">
        <f t="shared" si="0"/>
        <v>4641</v>
      </c>
      <c r="C43" s="91">
        <v>2416</v>
      </c>
      <c r="D43" s="91">
        <v>2225</v>
      </c>
      <c r="E43" s="69">
        <v>92</v>
      </c>
      <c r="F43" s="13">
        <f t="shared" si="1"/>
        <v>881</v>
      </c>
      <c r="G43" s="91">
        <v>263</v>
      </c>
      <c r="H43" s="92">
        <v>618</v>
      </c>
    </row>
    <row r="44" spans="1:8" ht="11.25" customHeight="1">
      <c r="A44" s="69">
        <v>33</v>
      </c>
      <c r="B44" s="13">
        <f t="shared" si="0"/>
        <v>4806</v>
      </c>
      <c r="C44" s="91">
        <v>2493</v>
      </c>
      <c r="D44" s="91">
        <v>2313</v>
      </c>
      <c r="E44" s="69">
        <v>93</v>
      </c>
      <c r="F44" s="13">
        <f t="shared" si="1"/>
        <v>679</v>
      </c>
      <c r="G44" s="91">
        <v>161</v>
      </c>
      <c r="H44" s="92">
        <v>518</v>
      </c>
    </row>
    <row r="45" spans="1:8" ht="11.25" customHeight="1">
      <c r="A45" s="70">
        <v>34</v>
      </c>
      <c r="B45" s="71">
        <f t="shared" si="0"/>
        <v>5121</v>
      </c>
      <c r="C45" s="93">
        <v>2564</v>
      </c>
      <c r="D45" s="93">
        <v>2557</v>
      </c>
      <c r="E45" s="70">
        <v>94</v>
      </c>
      <c r="F45" s="71">
        <f t="shared" si="1"/>
        <v>585</v>
      </c>
      <c r="G45" s="93">
        <v>149</v>
      </c>
      <c r="H45" s="94">
        <v>436</v>
      </c>
    </row>
    <row r="46" spans="1:8" ht="11.25" customHeight="1">
      <c r="A46" s="68" t="s">
        <v>67</v>
      </c>
      <c r="B46" s="13">
        <f t="shared" si="0"/>
        <v>28631</v>
      </c>
      <c r="C46" s="91">
        <f>SUM(C47:C51)</f>
        <v>14508</v>
      </c>
      <c r="D46" s="91">
        <f>SUM(D47:D51)</f>
        <v>14123</v>
      </c>
      <c r="E46" s="68" t="s">
        <v>68</v>
      </c>
      <c r="F46" s="13">
        <f t="shared" si="1"/>
        <v>1215</v>
      </c>
      <c r="G46" s="91">
        <f>SUM(G47:G51)</f>
        <v>228</v>
      </c>
      <c r="H46" s="92">
        <f>SUM(H47:H51)</f>
        <v>987</v>
      </c>
    </row>
    <row r="47" spans="1:8" ht="11.25" customHeight="1">
      <c r="A47" s="69">
        <v>35</v>
      </c>
      <c r="B47" s="13">
        <f t="shared" si="0"/>
        <v>5466</v>
      </c>
      <c r="C47" s="91">
        <v>2757</v>
      </c>
      <c r="D47" s="91">
        <v>2709</v>
      </c>
      <c r="E47" s="69">
        <v>95</v>
      </c>
      <c r="F47" s="13">
        <f t="shared" si="1"/>
        <v>387</v>
      </c>
      <c r="G47" s="91">
        <v>73</v>
      </c>
      <c r="H47" s="92">
        <v>314</v>
      </c>
    </row>
    <row r="48" spans="1:8" ht="11.25" customHeight="1">
      <c r="A48" s="69">
        <v>36</v>
      </c>
      <c r="B48" s="13">
        <f t="shared" si="0"/>
        <v>5580</v>
      </c>
      <c r="C48" s="91">
        <v>2867</v>
      </c>
      <c r="D48" s="91">
        <v>2713</v>
      </c>
      <c r="E48" s="69">
        <v>96</v>
      </c>
      <c r="F48" s="13">
        <f t="shared" si="1"/>
        <v>320</v>
      </c>
      <c r="G48" s="91">
        <v>69</v>
      </c>
      <c r="H48" s="92">
        <v>251</v>
      </c>
    </row>
    <row r="49" spans="1:8" ht="11.25" customHeight="1">
      <c r="A49" s="69">
        <v>37</v>
      </c>
      <c r="B49" s="13">
        <f t="shared" si="0"/>
        <v>5766</v>
      </c>
      <c r="C49" s="91">
        <v>2895</v>
      </c>
      <c r="D49" s="91">
        <v>2871</v>
      </c>
      <c r="E49" s="69">
        <v>97</v>
      </c>
      <c r="F49" s="13">
        <f t="shared" si="1"/>
        <v>216</v>
      </c>
      <c r="G49" s="91">
        <v>44</v>
      </c>
      <c r="H49" s="92">
        <v>172</v>
      </c>
    </row>
    <row r="50" spans="1:8" ht="11.25" customHeight="1">
      <c r="A50" s="69">
        <v>38</v>
      </c>
      <c r="B50" s="13">
        <f t="shared" si="0"/>
        <v>5761</v>
      </c>
      <c r="C50" s="91">
        <v>2931</v>
      </c>
      <c r="D50" s="91">
        <v>2830</v>
      </c>
      <c r="E50" s="69">
        <v>98</v>
      </c>
      <c r="F50" s="13">
        <f t="shared" si="1"/>
        <v>178</v>
      </c>
      <c r="G50" s="91">
        <v>21</v>
      </c>
      <c r="H50" s="92">
        <v>157</v>
      </c>
    </row>
    <row r="51" spans="1:8" ht="11.25" customHeight="1">
      <c r="A51" s="70">
        <v>39</v>
      </c>
      <c r="B51" s="71">
        <f t="shared" si="0"/>
        <v>6058</v>
      </c>
      <c r="C51" s="93">
        <v>3058</v>
      </c>
      <c r="D51" s="93">
        <v>3000</v>
      </c>
      <c r="E51" s="70">
        <v>99</v>
      </c>
      <c r="F51" s="71">
        <f t="shared" si="1"/>
        <v>114</v>
      </c>
      <c r="G51" s="93">
        <v>21</v>
      </c>
      <c r="H51" s="94">
        <v>93</v>
      </c>
    </row>
    <row r="52" spans="1:8" ht="11.25" customHeight="1">
      <c r="A52" s="68" t="s">
        <v>69</v>
      </c>
      <c r="B52" s="13">
        <f t="shared" si="0"/>
        <v>33747</v>
      </c>
      <c r="C52" s="91">
        <f>SUM(C53:C57)</f>
        <v>17084</v>
      </c>
      <c r="D52" s="91">
        <f>SUM(D53:D57)</f>
        <v>16663</v>
      </c>
      <c r="E52" s="68" t="s">
        <v>70</v>
      </c>
      <c r="F52" s="13">
        <f t="shared" si="1"/>
        <v>224</v>
      </c>
      <c r="G52" s="91">
        <f>SUM(G53:G57)</f>
        <v>39</v>
      </c>
      <c r="H52" s="92">
        <f>SUM(H53:H57)</f>
        <v>185</v>
      </c>
    </row>
    <row r="53" spans="1:8" ht="11.25" customHeight="1">
      <c r="A53" s="69">
        <v>40</v>
      </c>
      <c r="B53" s="13">
        <f t="shared" si="0"/>
        <v>6374</v>
      </c>
      <c r="C53" s="91">
        <v>3207</v>
      </c>
      <c r="D53" s="91">
        <v>3167</v>
      </c>
      <c r="E53" s="69">
        <v>100</v>
      </c>
      <c r="F53" s="13">
        <f t="shared" si="1"/>
        <v>80</v>
      </c>
      <c r="G53" s="91">
        <v>10</v>
      </c>
      <c r="H53" s="92">
        <v>70</v>
      </c>
    </row>
    <row r="54" spans="1:8" ht="11.25" customHeight="1">
      <c r="A54" s="69">
        <v>41</v>
      </c>
      <c r="B54" s="13">
        <f t="shared" si="0"/>
        <v>6485</v>
      </c>
      <c r="C54" s="91">
        <v>3296</v>
      </c>
      <c r="D54" s="91">
        <v>3189</v>
      </c>
      <c r="E54" s="69">
        <v>101</v>
      </c>
      <c r="F54" s="13">
        <f t="shared" si="1"/>
        <v>58</v>
      </c>
      <c r="G54" s="91">
        <v>11</v>
      </c>
      <c r="H54" s="92">
        <v>47</v>
      </c>
    </row>
    <row r="55" spans="1:8" ht="11.25" customHeight="1">
      <c r="A55" s="69">
        <v>42</v>
      </c>
      <c r="B55" s="13">
        <f t="shared" si="0"/>
        <v>6717</v>
      </c>
      <c r="C55" s="91">
        <v>3449</v>
      </c>
      <c r="D55" s="91">
        <v>3268</v>
      </c>
      <c r="E55" s="69">
        <v>102</v>
      </c>
      <c r="F55" s="13">
        <f t="shared" si="1"/>
        <v>44</v>
      </c>
      <c r="G55" s="91">
        <v>13</v>
      </c>
      <c r="H55" s="92">
        <v>31</v>
      </c>
    </row>
    <row r="56" spans="1:8" ht="11.25" customHeight="1">
      <c r="A56" s="69">
        <v>43</v>
      </c>
      <c r="B56" s="13">
        <f t="shared" si="0"/>
        <v>6990</v>
      </c>
      <c r="C56" s="91">
        <v>3498</v>
      </c>
      <c r="D56" s="91">
        <v>3492</v>
      </c>
      <c r="E56" s="69">
        <v>103</v>
      </c>
      <c r="F56" s="13">
        <f t="shared" si="1"/>
        <v>20</v>
      </c>
      <c r="G56" s="91">
        <v>1</v>
      </c>
      <c r="H56" s="92">
        <v>19</v>
      </c>
    </row>
    <row r="57" spans="1:8" ht="11.25" customHeight="1">
      <c r="A57" s="70">
        <v>44</v>
      </c>
      <c r="B57" s="71">
        <f t="shared" si="0"/>
        <v>7181</v>
      </c>
      <c r="C57" s="93">
        <v>3634</v>
      </c>
      <c r="D57" s="93">
        <v>3547</v>
      </c>
      <c r="E57" s="70">
        <v>104</v>
      </c>
      <c r="F57" s="71">
        <f t="shared" si="1"/>
        <v>22</v>
      </c>
      <c r="G57" s="93">
        <v>4</v>
      </c>
      <c r="H57" s="94">
        <v>18</v>
      </c>
    </row>
    <row r="58" spans="1:8" ht="11.25" customHeight="1">
      <c r="A58" s="68" t="s">
        <v>71</v>
      </c>
      <c r="B58" s="13">
        <f t="shared" si="0"/>
        <v>38873</v>
      </c>
      <c r="C58" s="91">
        <f>SUM(C59:C63)</f>
        <v>19743</v>
      </c>
      <c r="D58" s="91">
        <f>SUM(D59:D63)</f>
        <v>19130</v>
      </c>
      <c r="E58" s="68" t="s">
        <v>285</v>
      </c>
      <c r="F58" s="13">
        <f>SUM(G58:H58)</f>
        <v>16</v>
      </c>
      <c r="G58" s="91">
        <f>SUM(G59:G63)</f>
        <v>1</v>
      </c>
      <c r="H58" s="92">
        <f>SUM(H59:H63)</f>
        <v>15</v>
      </c>
    </row>
    <row r="59" spans="1:8" ht="11.25" customHeight="1">
      <c r="A59" s="69">
        <v>45</v>
      </c>
      <c r="B59" s="13">
        <f t="shared" si="0"/>
        <v>7733</v>
      </c>
      <c r="C59" s="91">
        <v>3947</v>
      </c>
      <c r="D59" s="91">
        <v>3786</v>
      </c>
      <c r="E59" s="69">
        <v>105</v>
      </c>
      <c r="F59" s="13">
        <f t="shared" si="1"/>
        <v>6</v>
      </c>
      <c r="G59" s="91">
        <v>0</v>
      </c>
      <c r="H59" s="92">
        <v>6</v>
      </c>
    </row>
    <row r="60" spans="1:8" ht="11.25" customHeight="1">
      <c r="A60" s="69">
        <v>46</v>
      </c>
      <c r="B60" s="13">
        <f t="shared" si="0"/>
        <v>8144</v>
      </c>
      <c r="C60" s="91">
        <v>4132</v>
      </c>
      <c r="D60" s="91">
        <v>4012</v>
      </c>
      <c r="E60" s="69">
        <v>106</v>
      </c>
      <c r="F60" s="13">
        <f t="shared" si="1"/>
        <v>3</v>
      </c>
      <c r="G60" s="91">
        <v>0</v>
      </c>
      <c r="H60" s="92">
        <v>3</v>
      </c>
    </row>
    <row r="61" spans="1:8" ht="11.25" customHeight="1">
      <c r="A61" s="69">
        <v>47</v>
      </c>
      <c r="B61" s="13">
        <f t="shared" si="0"/>
        <v>7725</v>
      </c>
      <c r="C61" s="91">
        <v>3896</v>
      </c>
      <c r="D61" s="91">
        <v>3829</v>
      </c>
      <c r="E61" s="69">
        <v>107</v>
      </c>
      <c r="F61" s="13">
        <f t="shared" si="1"/>
        <v>6</v>
      </c>
      <c r="G61" s="91">
        <v>1</v>
      </c>
      <c r="H61" s="92">
        <v>5</v>
      </c>
    </row>
    <row r="62" spans="1:8" ht="11.25" customHeight="1">
      <c r="A62" s="69">
        <v>48</v>
      </c>
      <c r="B62" s="13">
        <f t="shared" si="0"/>
        <v>7833</v>
      </c>
      <c r="C62" s="91">
        <v>3963</v>
      </c>
      <c r="D62" s="91">
        <v>3870</v>
      </c>
      <c r="E62" s="69">
        <v>108</v>
      </c>
      <c r="F62" s="13">
        <f>SUM(G62:H62)</f>
        <v>1</v>
      </c>
      <c r="G62" s="91">
        <v>0</v>
      </c>
      <c r="H62" s="92">
        <v>1</v>
      </c>
    </row>
    <row r="63" spans="1:8" ht="11.25" customHeight="1">
      <c r="A63" s="70">
        <v>49</v>
      </c>
      <c r="B63" s="71">
        <f t="shared" si="0"/>
        <v>7438</v>
      </c>
      <c r="C63" s="93">
        <v>3805</v>
      </c>
      <c r="D63" s="93">
        <v>3633</v>
      </c>
      <c r="E63" s="70">
        <v>109</v>
      </c>
      <c r="F63" s="71">
        <f>SUM(G63:H63)</f>
        <v>0</v>
      </c>
      <c r="G63" s="93">
        <v>0</v>
      </c>
      <c r="H63" s="94">
        <v>0</v>
      </c>
    </row>
    <row r="64" spans="1:8" ht="11.25" customHeight="1">
      <c r="A64" s="68" t="s">
        <v>72</v>
      </c>
      <c r="B64" s="13">
        <f t="shared" si="0"/>
        <v>33944</v>
      </c>
      <c r="C64" s="91">
        <f>SUM(C65:C69)</f>
        <v>17724</v>
      </c>
      <c r="D64" s="91">
        <f>SUM(D65:D69)</f>
        <v>16220</v>
      </c>
      <c r="E64" s="69"/>
      <c r="F64" s="18"/>
      <c r="G64" s="14"/>
      <c r="H64" s="19"/>
    </row>
    <row r="65" spans="1:8" ht="11.25" customHeight="1">
      <c r="A65" s="69">
        <v>50</v>
      </c>
      <c r="B65" s="13">
        <f t="shared" si="0"/>
        <v>7377</v>
      </c>
      <c r="C65" s="91">
        <v>3827</v>
      </c>
      <c r="D65" s="91">
        <v>3550</v>
      </c>
      <c r="E65" s="69"/>
      <c r="F65" s="72"/>
      <c r="G65" s="14"/>
      <c r="H65" s="73"/>
    </row>
    <row r="66" spans="1:8" ht="11.25" customHeight="1">
      <c r="A66" s="69">
        <v>51</v>
      </c>
      <c r="B66" s="13">
        <f t="shared" si="0"/>
        <v>7318</v>
      </c>
      <c r="C66" s="91">
        <v>3732</v>
      </c>
      <c r="D66" s="91">
        <v>3586</v>
      </c>
      <c r="E66" s="69"/>
      <c r="F66" s="18"/>
      <c r="G66" s="14"/>
      <c r="H66" s="19"/>
    </row>
    <row r="67" spans="1:8" ht="11.25" customHeight="1">
      <c r="A67" s="69">
        <v>52</v>
      </c>
      <c r="B67" s="13">
        <f t="shared" si="0"/>
        <v>7199</v>
      </c>
      <c r="C67" s="91">
        <v>3821</v>
      </c>
      <c r="D67" s="91">
        <v>3378</v>
      </c>
      <c r="E67" s="69"/>
      <c r="F67" s="13"/>
      <c r="G67" s="14"/>
      <c r="H67" s="19"/>
    </row>
    <row r="68" spans="1:8" ht="11.25" customHeight="1">
      <c r="A68" s="69">
        <v>53</v>
      </c>
      <c r="B68" s="13">
        <f t="shared" ref="B68:B75" si="2">SUM(C68:D68)</f>
        <v>5576</v>
      </c>
      <c r="C68" s="91">
        <v>2912</v>
      </c>
      <c r="D68" s="91">
        <v>2664</v>
      </c>
      <c r="E68" s="69" t="s">
        <v>46</v>
      </c>
      <c r="F68" s="72">
        <f>SUM(F72:F74)+F65</f>
        <v>435913</v>
      </c>
      <c r="G68" s="103">
        <f t="shared" ref="G68:H68" si="3">SUM(G72:G74)+G65</f>
        <v>215917</v>
      </c>
      <c r="H68" s="73">
        <f t="shared" si="3"/>
        <v>219996</v>
      </c>
    </row>
    <row r="69" spans="1:8" ht="11.25" customHeight="1">
      <c r="A69" s="70">
        <v>54</v>
      </c>
      <c r="B69" s="71">
        <f t="shared" si="2"/>
        <v>6474</v>
      </c>
      <c r="C69" s="93">
        <v>3432</v>
      </c>
      <c r="D69" s="93">
        <v>3042</v>
      </c>
      <c r="E69" s="70" t="s">
        <v>302</v>
      </c>
      <c r="F69" s="71">
        <v>200336</v>
      </c>
      <c r="G69" s="16"/>
      <c r="H69" s="17"/>
    </row>
    <row r="70" spans="1:8" ht="11.25" customHeight="1">
      <c r="A70" s="68" t="s">
        <v>73</v>
      </c>
      <c r="B70" s="13">
        <f t="shared" si="2"/>
        <v>27013</v>
      </c>
      <c r="C70" s="91">
        <f>SUM(C71:C75)</f>
        <v>14048</v>
      </c>
      <c r="D70" s="91">
        <f>SUM(D71:D75)</f>
        <v>12965</v>
      </c>
      <c r="E70" s="69"/>
      <c r="F70" s="13"/>
      <c r="G70" s="74"/>
      <c r="H70" s="75"/>
    </row>
    <row r="71" spans="1:8" ht="11.25" customHeight="1">
      <c r="A71" s="69">
        <v>55</v>
      </c>
      <c r="B71" s="13">
        <f t="shared" si="2"/>
        <v>6095</v>
      </c>
      <c r="C71" s="91">
        <v>3140</v>
      </c>
      <c r="D71" s="91">
        <v>2955</v>
      </c>
      <c r="E71" s="69" t="s">
        <v>74</v>
      </c>
      <c r="F71" s="72"/>
      <c r="G71" s="14"/>
      <c r="H71" s="15"/>
    </row>
    <row r="72" spans="1:8" ht="11.25" customHeight="1">
      <c r="A72" s="69">
        <v>56</v>
      </c>
      <c r="B72" s="13">
        <f t="shared" si="2"/>
        <v>5773</v>
      </c>
      <c r="C72" s="91">
        <v>3043</v>
      </c>
      <c r="D72" s="91">
        <v>2730</v>
      </c>
      <c r="E72" s="69" t="s">
        <v>75</v>
      </c>
      <c r="F72" s="104">
        <f>$B$4+$B$10+$B$16</f>
        <v>58240</v>
      </c>
      <c r="G72" s="105">
        <f>$C$4+$C$10+$C$16</f>
        <v>29813</v>
      </c>
      <c r="H72" s="106">
        <f>$D$4+$D$10+$D$16</f>
        <v>28427</v>
      </c>
    </row>
    <row r="73" spans="1:8" ht="11.25" customHeight="1">
      <c r="A73" s="69">
        <v>57</v>
      </c>
      <c r="B73" s="13">
        <f t="shared" si="2"/>
        <v>5271</v>
      </c>
      <c r="C73" s="91">
        <v>2764</v>
      </c>
      <c r="D73" s="91">
        <v>2507</v>
      </c>
      <c r="E73" s="68" t="s">
        <v>76</v>
      </c>
      <c r="F73" s="13">
        <f>$B$22+$B$28+$B$34+$B$40+$B$46+$B$52+$B$58+$B$64+$B$70+$F$4</f>
        <v>271564</v>
      </c>
      <c r="G73" s="14">
        <f>$C$22+$C$28+$C$34+$C$40+$C$46+$C$52+$C$58+$C$64+$C$70+$G$4</f>
        <v>139734</v>
      </c>
      <c r="H73" s="15">
        <f>$D$22+$D$28+$D$34+$D$40+$D$46+$D$52+$D$58+$D$64+$D$70+$H$4</f>
        <v>131830</v>
      </c>
    </row>
    <row r="74" spans="1:8" ht="11.25" customHeight="1">
      <c r="A74" s="69">
        <v>58</v>
      </c>
      <c r="B74" s="13">
        <f t="shared" si="2"/>
        <v>5032</v>
      </c>
      <c r="C74" s="91">
        <v>2590</v>
      </c>
      <c r="D74" s="91">
        <v>2442</v>
      </c>
      <c r="E74" s="68" t="s">
        <v>77</v>
      </c>
      <c r="F74" s="13">
        <f>$F$10+$F$16+$F$22+$F$28+$F$34+$F$40+$F$46+$F$52+$F$58</f>
        <v>106109</v>
      </c>
      <c r="G74" s="14">
        <f>$G$10+$G$16+$G$22+$G$28+$G$34+$G$40+$G$46+$G$52+$G$58</f>
        <v>46370</v>
      </c>
      <c r="H74" s="15">
        <f>$H$10+$H$16+$H$22+$H$28+$H$34+$H$40+$H$46+$H$52+$H$58</f>
        <v>59739</v>
      </c>
    </row>
    <row r="75" spans="1:8" ht="13.5" customHeight="1" thickBot="1">
      <c r="A75" s="76">
        <v>59</v>
      </c>
      <c r="B75" s="77">
        <f t="shared" si="2"/>
        <v>4842</v>
      </c>
      <c r="C75" s="78">
        <v>2511</v>
      </c>
      <c r="D75" s="78">
        <v>2331</v>
      </c>
      <c r="E75" s="79" t="s">
        <v>303</v>
      </c>
      <c r="F75" s="77">
        <f>$F$22+$F$28+$F$34+$F$40+$F$46+$F$52+$F$58</f>
        <v>54903</v>
      </c>
      <c r="G75" s="78">
        <f>$G$22+$G$28+$G$34+$G$40+$G$46+$G$52+$G$58</f>
        <v>22293</v>
      </c>
      <c r="H75" s="80">
        <f>$H$22+$H$28+$H$34+$H$40+$H$46+$H$52+$H$58</f>
        <v>32610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Normal="10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23" t="s">
        <v>286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14" s="1" customFormat="1" ht="20.25" customHeight="1">
      <c r="A2" s="159" t="s">
        <v>353</v>
      </c>
      <c r="B2" s="159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" customFormat="1" ht="20.100000000000001" customHeight="1">
      <c r="A3" s="160" t="s">
        <v>15</v>
      </c>
      <c r="B3" s="161" t="s">
        <v>30</v>
      </c>
      <c r="C3" s="161" t="s">
        <v>31</v>
      </c>
      <c r="D3" s="161" t="s">
        <v>32</v>
      </c>
      <c r="E3" s="160" t="s">
        <v>33</v>
      </c>
      <c r="F3" s="160"/>
      <c r="G3" s="160"/>
      <c r="H3" s="160"/>
      <c r="I3" s="160" t="s">
        <v>34</v>
      </c>
      <c r="J3" s="160"/>
      <c r="K3" s="160"/>
      <c r="L3" s="160"/>
      <c r="M3" s="161" t="s">
        <v>35</v>
      </c>
      <c r="N3" s="161" t="s">
        <v>29</v>
      </c>
    </row>
    <row r="4" spans="1:14" s="1" customFormat="1" ht="20.100000000000001" customHeight="1">
      <c r="A4" s="160"/>
      <c r="B4" s="161"/>
      <c r="C4" s="161"/>
      <c r="D4" s="161"/>
      <c r="E4" s="160"/>
      <c r="F4" s="160"/>
      <c r="G4" s="160"/>
      <c r="H4" s="160"/>
      <c r="I4" s="160"/>
      <c r="J4" s="160"/>
      <c r="K4" s="160"/>
      <c r="L4" s="160"/>
      <c r="M4" s="161"/>
      <c r="N4" s="161"/>
    </row>
    <row r="5" spans="1:14" s="1" customFormat="1" ht="20.100000000000001" customHeight="1">
      <c r="A5" s="160"/>
      <c r="B5" s="161"/>
      <c r="C5" s="161"/>
      <c r="D5" s="161"/>
      <c r="E5" s="81" t="s">
        <v>36</v>
      </c>
      <c r="F5" s="81" t="s">
        <v>37</v>
      </c>
      <c r="G5" s="81" t="s">
        <v>38</v>
      </c>
      <c r="H5" s="81" t="s">
        <v>29</v>
      </c>
      <c r="I5" s="81" t="s">
        <v>36</v>
      </c>
      <c r="J5" s="81" t="s">
        <v>37</v>
      </c>
      <c r="K5" s="81" t="s">
        <v>38</v>
      </c>
      <c r="L5" s="81" t="s">
        <v>29</v>
      </c>
      <c r="M5" s="161"/>
      <c r="N5" s="161"/>
    </row>
    <row r="6" spans="1:14" s="1" customFormat="1" ht="20.100000000000001" customHeight="1">
      <c r="A6" s="81" t="s">
        <v>16</v>
      </c>
      <c r="B6" s="82">
        <v>8</v>
      </c>
      <c r="C6" s="82">
        <v>17</v>
      </c>
      <c r="D6" s="82">
        <f>B6-C6</f>
        <v>-9</v>
      </c>
      <c r="E6" s="82">
        <v>29</v>
      </c>
      <c r="F6" s="82">
        <v>34</v>
      </c>
      <c r="G6" s="82">
        <v>20</v>
      </c>
      <c r="H6" s="82">
        <f>SUM(E6:G6)</f>
        <v>83</v>
      </c>
      <c r="I6" s="82">
        <v>22</v>
      </c>
      <c r="J6" s="82">
        <v>20</v>
      </c>
      <c r="K6" s="82">
        <v>26</v>
      </c>
      <c r="L6" s="82">
        <f>SUM(I6:K6)</f>
        <v>68</v>
      </c>
      <c r="M6" s="82">
        <f>H6-L6</f>
        <v>15</v>
      </c>
      <c r="N6" s="82">
        <f>D6+M6</f>
        <v>6</v>
      </c>
    </row>
    <row r="7" spans="1:14" s="1" customFormat="1" ht="20.100000000000001" customHeight="1">
      <c r="A7" s="81" t="s">
        <v>17</v>
      </c>
      <c r="B7" s="82">
        <v>34</v>
      </c>
      <c r="C7" s="82">
        <v>43</v>
      </c>
      <c r="D7" s="82">
        <f t="shared" ref="D7:D18" si="0">B7-C7</f>
        <v>-9</v>
      </c>
      <c r="E7" s="82">
        <v>102</v>
      </c>
      <c r="F7" s="82">
        <v>107</v>
      </c>
      <c r="G7" s="82">
        <v>67</v>
      </c>
      <c r="H7" s="82">
        <f t="shared" ref="H7:H20" si="1">SUM(E7:G7)</f>
        <v>276</v>
      </c>
      <c r="I7" s="82">
        <v>76</v>
      </c>
      <c r="J7" s="82">
        <v>78</v>
      </c>
      <c r="K7" s="82">
        <v>47</v>
      </c>
      <c r="L7" s="82">
        <f t="shared" ref="L7:L20" si="2">SUM(I7:K7)</f>
        <v>201</v>
      </c>
      <c r="M7" s="82">
        <f t="shared" ref="M7:M20" si="3">H7-L7</f>
        <v>75</v>
      </c>
      <c r="N7" s="82">
        <f t="shared" ref="N7:N18" si="4">D7+M7</f>
        <v>66</v>
      </c>
    </row>
    <row r="8" spans="1:14" s="1" customFormat="1" ht="20.100000000000001" customHeight="1">
      <c r="A8" s="81" t="s">
        <v>18</v>
      </c>
      <c r="B8" s="82">
        <v>37</v>
      </c>
      <c r="C8" s="82">
        <v>42</v>
      </c>
      <c r="D8" s="82">
        <f t="shared" si="0"/>
        <v>-5</v>
      </c>
      <c r="E8" s="82">
        <v>81</v>
      </c>
      <c r="F8" s="82">
        <v>69</v>
      </c>
      <c r="G8" s="82">
        <v>33</v>
      </c>
      <c r="H8" s="82">
        <f t="shared" si="1"/>
        <v>183</v>
      </c>
      <c r="I8" s="82">
        <v>75</v>
      </c>
      <c r="J8" s="82">
        <v>71</v>
      </c>
      <c r="K8" s="82">
        <v>31</v>
      </c>
      <c r="L8" s="82">
        <f t="shared" si="2"/>
        <v>177</v>
      </c>
      <c r="M8" s="82">
        <f t="shared" si="3"/>
        <v>6</v>
      </c>
      <c r="N8" s="82">
        <f t="shared" si="4"/>
        <v>1</v>
      </c>
    </row>
    <row r="9" spans="1:14" s="1" customFormat="1" ht="20.100000000000001" customHeight="1">
      <c r="A9" s="81" t="s">
        <v>19</v>
      </c>
      <c r="B9" s="82">
        <v>26</v>
      </c>
      <c r="C9" s="82">
        <v>17</v>
      </c>
      <c r="D9" s="82">
        <f t="shared" si="0"/>
        <v>9</v>
      </c>
      <c r="E9" s="82">
        <v>45</v>
      </c>
      <c r="F9" s="82">
        <v>48</v>
      </c>
      <c r="G9" s="82">
        <v>32</v>
      </c>
      <c r="H9" s="82">
        <f>SUM(E9:G9)</f>
        <v>125</v>
      </c>
      <c r="I9" s="82">
        <v>39</v>
      </c>
      <c r="J9" s="82">
        <v>44</v>
      </c>
      <c r="K9" s="82">
        <v>29</v>
      </c>
      <c r="L9" s="82">
        <f t="shared" si="2"/>
        <v>112</v>
      </c>
      <c r="M9" s="82">
        <f t="shared" si="3"/>
        <v>13</v>
      </c>
      <c r="N9" s="82">
        <f t="shared" si="4"/>
        <v>22</v>
      </c>
    </row>
    <row r="10" spans="1:14" s="1" customFormat="1" ht="20.100000000000001" customHeight="1">
      <c r="A10" s="81" t="s">
        <v>20</v>
      </c>
      <c r="B10" s="82">
        <v>32</v>
      </c>
      <c r="C10" s="82">
        <v>33</v>
      </c>
      <c r="D10" s="82">
        <f t="shared" si="0"/>
        <v>-1</v>
      </c>
      <c r="E10" s="82">
        <v>93</v>
      </c>
      <c r="F10" s="82">
        <v>88</v>
      </c>
      <c r="G10" s="82">
        <v>65</v>
      </c>
      <c r="H10" s="82">
        <f t="shared" si="1"/>
        <v>246</v>
      </c>
      <c r="I10" s="82">
        <v>77</v>
      </c>
      <c r="J10" s="82">
        <v>65</v>
      </c>
      <c r="K10" s="82">
        <v>70</v>
      </c>
      <c r="L10" s="82">
        <f t="shared" si="2"/>
        <v>212</v>
      </c>
      <c r="M10" s="82">
        <f t="shared" si="3"/>
        <v>34</v>
      </c>
      <c r="N10" s="82">
        <f t="shared" si="4"/>
        <v>33</v>
      </c>
    </row>
    <row r="11" spans="1:14" s="1" customFormat="1" ht="20.100000000000001" customHeight="1">
      <c r="A11" s="81" t="s">
        <v>21</v>
      </c>
      <c r="B11" s="82">
        <v>26</v>
      </c>
      <c r="C11" s="82">
        <v>17</v>
      </c>
      <c r="D11" s="82">
        <f t="shared" si="0"/>
        <v>9</v>
      </c>
      <c r="E11" s="82">
        <v>63</v>
      </c>
      <c r="F11" s="82">
        <v>50</v>
      </c>
      <c r="G11" s="82">
        <v>37</v>
      </c>
      <c r="H11" s="82">
        <f t="shared" si="1"/>
        <v>150</v>
      </c>
      <c r="I11" s="82">
        <v>32</v>
      </c>
      <c r="J11" s="82">
        <v>48</v>
      </c>
      <c r="K11" s="82">
        <v>29</v>
      </c>
      <c r="L11" s="82">
        <f t="shared" si="2"/>
        <v>109</v>
      </c>
      <c r="M11" s="82">
        <f t="shared" si="3"/>
        <v>41</v>
      </c>
      <c r="N11" s="82">
        <f t="shared" si="4"/>
        <v>50</v>
      </c>
    </row>
    <row r="12" spans="1:14" s="1" customFormat="1" ht="20.100000000000001" customHeight="1">
      <c r="A12" s="81" t="s">
        <v>22</v>
      </c>
      <c r="B12" s="82">
        <v>23</v>
      </c>
      <c r="C12" s="82">
        <v>39</v>
      </c>
      <c r="D12" s="82">
        <f>B12-C12</f>
        <v>-16</v>
      </c>
      <c r="E12" s="82">
        <v>52</v>
      </c>
      <c r="F12" s="82">
        <v>50</v>
      </c>
      <c r="G12" s="82">
        <v>53</v>
      </c>
      <c r="H12" s="82">
        <f t="shared" si="1"/>
        <v>155</v>
      </c>
      <c r="I12" s="82">
        <v>30</v>
      </c>
      <c r="J12" s="82">
        <v>65</v>
      </c>
      <c r="K12" s="82">
        <v>57</v>
      </c>
      <c r="L12" s="82">
        <f t="shared" si="2"/>
        <v>152</v>
      </c>
      <c r="M12" s="82">
        <f t="shared" si="3"/>
        <v>3</v>
      </c>
      <c r="N12" s="82">
        <f t="shared" si="4"/>
        <v>-13</v>
      </c>
    </row>
    <row r="13" spans="1:14" s="1" customFormat="1" ht="20.100000000000001" customHeight="1">
      <c r="A13" s="81" t="s">
        <v>23</v>
      </c>
      <c r="B13" s="82">
        <v>15</v>
      </c>
      <c r="C13" s="82">
        <v>14</v>
      </c>
      <c r="D13" s="82">
        <f t="shared" si="0"/>
        <v>1</v>
      </c>
      <c r="E13" s="82">
        <v>30</v>
      </c>
      <c r="F13" s="82">
        <v>25</v>
      </c>
      <c r="G13" s="82">
        <v>34</v>
      </c>
      <c r="H13" s="82">
        <f t="shared" si="1"/>
        <v>89</v>
      </c>
      <c r="I13" s="82">
        <v>25</v>
      </c>
      <c r="J13" s="82">
        <v>35</v>
      </c>
      <c r="K13" s="82">
        <v>50</v>
      </c>
      <c r="L13" s="82">
        <f t="shared" si="2"/>
        <v>110</v>
      </c>
      <c r="M13" s="82">
        <f t="shared" si="3"/>
        <v>-21</v>
      </c>
      <c r="N13" s="82">
        <f t="shared" si="4"/>
        <v>-20</v>
      </c>
    </row>
    <row r="14" spans="1:14" s="1" customFormat="1" ht="20.100000000000001" customHeight="1">
      <c r="A14" s="81" t="s">
        <v>24</v>
      </c>
      <c r="B14" s="82">
        <v>28</v>
      </c>
      <c r="C14" s="82">
        <v>17</v>
      </c>
      <c r="D14" s="82">
        <f t="shared" si="0"/>
        <v>11</v>
      </c>
      <c r="E14" s="82">
        <v>53</v>
      </c>
      <c r="F14" s="82">
        <v>47</v>
      </c>
      <c r="G14" s="82">
        <v>61</v>
      </c>
      <c r="H14" s="82">
        <f t="shared" si="1"/>
        <v>161</v>
      </c>
      <c r="I14" s="82">
        <v>37</v>
      </c>
      <c r="J14" s="82">
        <v>69</v>
      </c>
      <c r="K14" s="82">
        <v>71</v>
      </c>
      <c r="L14" s="82">
        <f t="shared" si="2"/>
        <v>177</v>
      </c>
      <c r="M14" s="82">
        <f t="shared" si="3"/>
        <v>-16</v>
      </c>
      <c r="N14" s="82">
        <f t="shared" si="4"/>
        <v>-5</v>
      </c>
    </row>
    <row r="15" spans="1:14" s="1" customFormat="1" ht="20.100000000000001" customHeight="1">
      <c r="A15" s="81" t="s">
        <v>25</v>
      </c>
      <c r="B15" s="82">
        <v>19</v>
      </c>
      <c r="C15" s="82">
        <v>13</v>
      </c>
      <c r="D15" s="82">
        <f>B15-C15</f>
        <v>6</v>
      </c>
      <c r="E15" s="82">
        <v>112</v>
      </c>
      <c r="F15" s="82">
        <v>74</v>
      </c>
      <c r="G15" s="82">
        <v>61</v>
      </c>
      <c r="H15" s="82">
        <f t="shared" si="1"/>
        <v>247</v>
      </c>
      <c r="I15" s="82">
        <v>61</v>
      </c>
      <c r="J15" s="82">
        <v>88</v>
      </c>
      <c r="K15" s="82">
        <v>62</v>
      </c>
      <c r="L15" s="82">
        <f t="shared" si="2"/>
        <v>211</v>
      </c>
      <c r="M15" s="82">
        <f t="shared" si="3"/>
        <v>36</v>
      </c>
      <c r="N15" s="82">
        <f t="shared" si="4"/>
        <v>42</v>
      </c>
    </row>
    <row r="16" spans="1:14" s="1" customFormat="1" ht="20.100000000000001" customHeight="1">
      <c r="A16" s="81" t="s">
        <v>26</v>
      </c>
      <c r="B16" s="82">
        <v>7</v>
      </c>
      <c r="C16" s="82">
        <v>3</v>
      </c>
      <c r="D16" s="82">
        <f>B16-C16</f>
        <v>4</v>
      </c>
      <c r="E16" s="82">
        <v>35</v>
      </c>
      <c r="F16" s="82">
        <v>10</v>
      </c>
      <c r="G16" s="82">
        <v>18</v>
      </c>
      <c r="H16" s="82">
        <f t="shared" si="1"/>
        <v>63</v>
      </c>
      <c r="I16" s="82">
        <v>17</v>
      </c>
      <c r="J16" s="82">
        <v>15</v>
      </c>
      <c r="K16" s="82">
        <v>12</v>
      </c>
      <c r="L16" s="82">
        <f t="shared" si="2"/>
        <v>44</v>
      </c>
      <c r="M16" s="82">
        <f t="shared" si="3"/>
        <v>19</v>
      </c>
      <c r="N16" s="82">
        <f t="shared" si="4"/>
        <v>23</v>
      </c>
    </row>
    <row r="17" spans="1:14" s="1" customFormat="1" ht="20.100000000000001" customHeight="1">
      <c r="A17" s="81" t="s">
        <v>27</v>
      </c>
      <c r="B17" s="82">
        <v>22</v>
      </c>
      <c r="C17" s="82">
        <v>19</v>
      </c>
      <c r="D17" s="82">
        <f t="shared" si="0"/>
        <v>3</v>
      </c>
      <c r="E17" s="82">
        <v>60</v>
      </c>
      <c r="F17" s="82">
        <v>42</v>
      </c>
      <c r="G17" s="82">
        <v>42</v>
      </c>
      <c r="H17" s="82">
        <f t="shared" si="1"/>
        <v>144</v>
      </c>
      <c r="I17" s="82">
        <v>76</v>
      </c>
      <c r="J17" s="82">
        <v>62</v>
      </c>
      <c r="K17" s="82">
        <v>36</v>
      </c>
      <c r="L17" s="82">
        <f>SUM(I17:K17)</f>
        <v>174</v>
      </c>
      <c r="M17" s="82">
        <f t="shared" si="3"/>
        <v>-30</v>
      </c>
      <c r="N17" s="82">
        <f t="shared" si="4"/>
        <v>-27</v>
      </c>
    </row>
    <row r="18" spans="1:14" s="1" customFormat="1" ht="20.100000000000001" customHeight="1">
      <c r="A18" s="81" t="s">
        <v>28</v>
      </c>
      <c r="B18" s="82">
        <v>4</v>
      </c>
      <c r="C18" s="82">
        <v>18</v>
      </c>
      <c r="D18" s="82">
        <f t="shared" si="0"/>
        <v>-14</v>
      </c>
      <c r="E18" s="82">
        <v>16</v>
      </c>
      <c r="F18" s="82">
        <v>29</v>
      </c>
      <c r="G18" s="82">
        <v>20</v>
      </c>
      <c r="H18" s="82">
        <f t="shared" si="1"/>
        <v>65</v>
      </c>
      <c r="I18" s="82">
        <v>21</v>
      </c>
      <c r="J18" s="82">
        <v>34</v>
      </c>
      <c r="K18" s="82">
        <v>18</v>
      </c>
      <c r="L18" s="82">
        <f t="shared" si="2"/>
        <v>73</v>
      </c>
      <c r="M18" s="82">
        <f t="shared" si="3"/>
        <v>-8</v>
      </c>
      <c r="N18" s="82">
        <f t="shared" si="4"/>
        <v>-22</v>
      </c>
    </row>
    <row r="19" spans="1:14" s="1" customFormat="1" ht="20.100000000000001" customHeight="1">
      <c r="A19" s="83" t="s">
        <v>48</v>
      </c>
      <c r="B19" s="117">
        <v>153</v>
      </c>
      <c r="C19" s="117">
        <v>134</v>
      </c>
      <c r="D19" s="120">
        <f>B19-C19</f>
        <v>19</v>
      </c>
      <c r="E19" s="117">
        <v>428</v>
      </c>
      <c r="F19" s="117">
        <v>328</v>
      </c>
      <c r="G19" s="117">
        <v>293</v>
      </c>
      <c r="H19" s="117">
        <f>SUM(E19:G19)</f>
        <v>1049</v>
      </c>
      <c r="I19" s="117">
        <v>330</v>
      </c>
      <c r="J19" s="117">
        <v>366</v>
      </c>
      <c r="K19" s="117">
        <v>292</v>
      </c>
      <c r="L19" s="117">
        <f t="shared" si="2"/>
        <v>988</v>
      </c>
      <c r="M19" s="117">
        <f t="shared" si="3"/>
        <v>61</v>
      </c>
      <c r="N19" s="116">
        <f>D19+M19</f>
        <v>80</v>
      </c>
    </row>
    <row r="20" spans="1:14" s="1" customFormat="1" ht="20.100000000000001" customHeight="1">
      <c r="A20" s="83" t="s">
        <v>49</v>
      </c>
      <c r="B20" s="117">
        <v>128</v>
      </c>
      <c r="C20" s="117">
        <v>158</v>
      </c>
      <c r="D20" s="120">
        <f>B20-C20</f>
        <v>-30</v>
      </c>
      <c r="E20" s="117">
        <v>343</v>
      </c>
      <c r="F20" s="117">
        <v>345</v>
      </c>
      <c r="G20" s="117">
        <v>250</v>
      </c>
      <c r="H20" s="117">
        <f t="shared" si="1"/>
        <v>938</v>
      </c>
      <c r="I20" s="117">
        <v>258</v>
      </c>
      <c r="J20" s="117">
        <v>328</v>
      </c>
      <c r="K20" s="117">
        <v>246</v>
      </c>
      <c r="L20" s="117">
        <f t="shared" si="2"/>
        <v>832</v>
      </c>
      <c r="M20" s="117">
        <f t="shared" si="3"/>
        <v>106</v>
      </c>
      <c r="N20" s="116">
        <f>D20+M20</f>
        <v>76</v>
      </c>
    </row>
    <row r="21" spans="1:14" s="1" customFormat="1" ht="19.5" customHeight="1">
      <c r="A21" s="83" t="s">
        <v>50</v>
      </c>
      <c r="B21" s="117">
        <f t="shared" ref="B21:G21" si="5">SUM(B6:B18)</f>
        <v>281</v>
      </c>
      <c r="C21" s="117">
        <f t="shared" si="5"/>
        <v>292</v>
      </c>
      <c r="D21" s="121">
        <f t="shared" si="5"/>
        <v>-11</v>
      </c>
      <c r="E21" s="117">
        <f t="shared" si="5"/>
        <v>771</v>
      </c>
      <c r="F21" s="117">
        <f t="shared" si="5"/>
        <v>673</v>
      </c>
      <c r="G21" s="117">
        <f t="shared" si="5"/>
        <v>543</v>
      </c>
      <c r="H21" s="117">
        <f t="shared" ref="H21:M21" si="6">SUM(H6:H18)</f>
        <v>1987</v>
      </c>
      <c r="I21" s="117">
        <f t="shared" si="6"/>
        <v>588</v>
      </c>
      <c r="J21" s="117">
        <f t="shared" si="6"/>
        <v>694</v>
      </c>
      <c r="K21" s="117">
        <f>SUM(K6:K18)</f>
        <v>538</v>
      </c>
      <c r="L21" s="117">
        <f t="shared" si="6"/>
        <v>1820</v>
      </c>
      <c r="M21" s="117">
        <f t="shared" si="6"/>
        <v>167</v>
      </c>
      <c r="N21" s="117">
        <f>SUM(N6:N18)</f>
        <v>156</v>
      </c>
    </row>
    <row r="22" spans="1:14" s="1" customFormat="1" ht="7.5" customHeight="1">
      <c r="A22" s="84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6"/>
      <c r="N22" s="87"/>
    </row>
    <row r="23" spans="1:14">
      <c r="A23" s="158" t="s">
        <v>287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400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topLeftCell="B1" zoomScaleNormal="100" workbookViewId="0">
      <selection activeCell="B1" sqref="B1:F1"/>
    </sheetView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22" t="s">
        <v>288</v>
      </c>
      <c r="C1" s="122"/>
      <c r="D1" s="122"/>
      <c r="E1" s="122"/>
      <c r="F1" s="122"/>
    </row>
    <row r="2" spans="2:6" s="3" customFormat="1" ht="23.25" customHeight="1">
      <c r="B2" s="3" t="s">
        <v>352</v>
      </c>
    </row>
    <row r="3" spans="2:6" s="3" customFormat="1">
      <c r="B3" s="162" t="s">
        <v>39</v>
      </c>
      <c r="C3" s="162" t="s">
        <v>3</v>
      </c>
      <c r="D3" s="165" t="s">
        <v>0</v>
      </c>
      <c r="E3" s="166"/>
      <c r="F3" s="167"/>
    </row>
    <row r="4" spans="2:6" s="3" customFormat="1">
      <c r="B4" s="163"/>
      <c r="C4" s="163"/>
      <c r="D4" s="168"/>
      <c r="E4" s="169"/>
      <c r="F4" s="170"/>
    </row>
    <row r="5" spans="2:6" s="3" customFormat="1" ht="23.25" customHeight="1">
      <c r="B5" s="164"/>
      <c r="C5" s="164"/>
      <c r="D5" s="88" t="s">
        <v>6</v>
      </c>
      <c r="E5" s="88" t="s">
        <v>7</v>
      </c>
      <c r="F5" s="88" t="s">
        <v>8</v>
      </c>
    </row>
    <row r="6" spans="2:6" s="3" customFormat="1" ht="27" customHeight="1">
      <c r="B6" s="89" t="s">
        <v>292</v>
      </c>
      <c r="C6" s="29">
        <v>121</v>
      </c>
      <c r="D6" s="29">
        <f>E6+F6</f>
        <v>185</v>
      </c>
      <c r="E6" s="29">
        <v>98</v>
      </c>
      <c r="F6" s="29">
        <v>87</v>
      </c>
    </row>
    <row r="7" spans="2:6" s="3" customFormat="1" ht="27" customHeight="1">
      <c r="B7" s="88" t="s">
        <v>40</v>
      </c>
      <c r="C7" s="29">
        <v>350</v>
      </c>
      <c r="D7" s="29">
        <f t="shared" ref="D7:D16" si="0">E7+F7</f>
        <v>580</v>
      </c>
      <c r="E7" s="29">
        <v>338</v>
      </c>
      <c r="F7" s="29">
        <v>242</v>
      </c>
    </row>
    <row r="8" spans="2:6" s="3" customFormat="1" ht="27" customHeight="1">
      <c r="B8" s="88" t="s">
        <v>293</v>
      </c>
      <c r="C8" s="29">
        <v>304</v>
      </c>
      <c r="D8" s="29">
        <f t="shared" si="0"/>
        <v>503</v>
      </c>
      <c r="E8" s="29">
        <v>374</v>
      </c>
      <c r="F8" s="29">
        <v>129</v>
      </c>
    </row>
    <row r="9" spans="2:6" s="3" customFormat="1" ht="27" customHeight="1">
      <c r="B9" s="88" t="s">
        <v>289</v>
      </c>
      <c r="C9" s="29">
        <v>913</v>
      </c>
      <c r="D9" s="29">
        <f t="shared" si="0"/>
        <v>1260</v>
      </c>
      <c r="E9" s="29">
        <v>587</v>
      </c>
      <c r="F9" s="29">
        <v>673</v>
      </c>
    </row>
    <row r="10" spans="2:6" s="3" customFormat="1" ht="27" customHeight="1">
      <c r="B10" s="88" t="s">
        <v>349</v>
      </c>
      <c r="C10" s="29">
        <v>248</v>
      </c>
      <c r="D10" s="29">
        <f t="shared" si="0"/>
        <v>255</v>
      </c>
      <c r="E10" s="29">
        <v>187</v>
      </c>
      <c r="F10" s="29">
        <v>68</v>
      </c>
    </row>
    <row r="11" spans="2:6" s="3" customFormat="1" ht="27" customHeight="1">
      <c r="B11" s="88" t="s">
        <v>41</v>
      </c>
      <c r="C11" s="29">
        <v>662</v>
      </c>
      <c r="D11" s="29">
        <f t="shared" si="0"/>
        <v>827</v>
      </c>
      <c r="E11" s="29">
        <v>378</v>
      </c>
      <c r="F11" s="29">
        <v>449</v>
      </c>
    </row>
    <row r="12" spans="2:6" s="3" customFormat="1" ht="27" customHeight="1">
      <c r="B12" s="88" t="s">
        <v>42</v>
      </c>
      <c r="C12" s="29">
        <v>277</v>
      </c>
      <c r="D12" s="29">
        <f t="shared" si="0"/>
        <v>504</v>
      </c>
      <c r="E12" s="29">
        <v>263</v>
      </c>
      <c r="F12" s="29">
        <v>241</v>
      </c>
    </row>
    <row r="13" spans="2:6" s="3" customFormat="1" ht="27" customHeight="1">
      <c r="B13" s="88" t="s">
        <v>43</v>
      </c>
      <c r="C13" s="29">
        <v>353</v>
      </c>
      <c r="D13" s="29">
        <f t="shared" si="0"/>
        <v>427</v>
      </c>
      <c r="E13" s="29">
        <v>91</v>
      </c>
      <c r="F13" s="29">
        <v>336</v>
      </c>
    </row>
    <row r="14" spans="2:6" s="3" customFormat="1" ht="27" customHeight="1">
      <c r="B14" s="88" t="s">
        <v>350</v>
      </c>
      <c r="C14" s="29">
        <v>154</v>
      </c>
      <c r="D14" s="29">
        <f t="shared" si="0"/>
        <v>170</v>
      </c>
      <c r="E14" s="29">
        <v>56</v>
      </c>
      <c r="F14" s="29">
        <v>114</v>
      </c>
    </row>
    <row r="15" spans="2:6" s="3" customFormat="1" ht="27" customHeight="1">
      <c r="B15" s="88" t="s">
        <v>44</v>
      </c>
      <c r="C15" s="29">
        <v>181</v>
      </c>
      <c r="D15" s="29">
        <f>E15+F15</f>
        <v>201</v>
      </c>
      <c r="E15" s="29">
        <v>140</v>
      </c>
      <c r="F15" s="29">
        <v>61</v>
      </c>
    </row>
    <row r="16" spans="2:6" s="3" customFormat="1" ht="27" customHeight="1">
      <c r="B16" s="56" t="s">
        <v>294</v>
      </c>
      <c r="C16" s="29">
        <v>452</v>
      </c>
      <c r="D16" s="29">
        <f t="shared" si="0"/>
        <v>655</v>
      </c>
      <c r="E16" s="29">
        <v>370</v>
      </c>
      <c r="F16" s="29">
        <v>285</v>
      </c>
    </row>
    <row r="17" spans="2:6" s="3" customFormat="1" ht="27" customHeight="1">
      <c r="B17" s="88" t="s">
        <v>45</v>
      </c>
      <c r="C17" s="29">
        <v>775</v>
      </c>
      <c r="D17" s="29">
        <f t="shared" ref="D17" si="1">E17+F17</f>
        <v>994</v>
      </c>
      <c r="E17" s="29">
        <v>595</v>
      </c>
      <c r="F17" s="29">
        <v>399</v>
      </c>
    </row>
    <row r="18" spans="2:6" s="3" customFormat="1" ht="27" customHeight="1">
      <c r="B18" s="31" t="s">
        <v>46</v>
      </c>
      <c r="C18" s="90">
        <f>SUM(C6:C17)</f>
        <v>4790</v>
      </c>
      <c r="D18" s="90">
        <f>SUM(D6:D17)</f>
        <v>6561</v>
      </c>
      <c r="E18" s="90">
        <f>SUM(E6:E17)</f>
        <v>3477</v>
      </c>
      <c r="F18" s="90">
        <f>SUM(F6:F17)</f>
        <v>3084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400" verticalDpi="4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2"/>
  <sheetViews>
    <sheetView zoomScaleNormal="100" workbookViewId="0">
      <selection activeCell="K22" sqref="K22"/>
    </sheetView>
  </sheetViews>
  <sheetFormatPr defaultRowHeight="13.5"/>
  <sheetData>
    <row r="1" spans="1:13">
      <c r="B1" t="s">
        <v>306</v>
      </c>
      <c r="C1" t="s">
        <v>307</v>
      </c>
      <c r="D1" t="s">
        <v>308</v>
      </c>
      <c r="E1" t="s">
        <v>309</v>
      </c>
      <c r="F1" t="s">
        <v>310</v>
      </c>
      <c r="G1" t="s">
        <v>311</v>
      </c>
      <c r="H1" t="s">
        <v>312</v>
      </c>
      <c r="I1" t="s">
        <v>313</v>
      </c>
      <c r="J1" t="s">
        <v>314</v>
      </c>
      <c r="K1" t="s">
        <v>315</v>
      </c>
      <c r="L1" t="s">
        <v>316</v>
      </c>
      <c r="M1" t="s">
        <v>317</v>
      </c>
    </row>
    <row r="2" spans="1:13">
      <c r="A2" t="s">
        <v>318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>
      <c r="A3" t="s">
        <v>319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>
      <c r="A4" t="s">
        <v>320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>
      <c r="A5" t="s">
        <v>321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>
      <c r="A6" t="s">
        <v>322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>
      <c r="A7" t="s">
        <v>323</v>
      </c>
      <c r="B7">
        <v>391320</v>
      </c>
      <c r="C7">
        <v>391488</v>
      </c>
      <c r="D7">
        <v>391434</v>
      </c>
      <c r="E7" s="112">
        <v>391417</v>
      </c>
      <c r="F7" s="112">
        <v>392131</v>
      </c>
      <c r="G7" s="112">
        <v>392479</v>
      </c>
      <c r="H7" s="112">
        <v>392679</v>
      </c>
      <c r="I7" s="112">
        <v>392565</v>
      </c>
      <c r="J7" s="112">
        <v>392759</v>
      </c>
      <c r="K7" s="112">
        <v>392810</v>
      </c>
      <c r="L7" s="112">
        <v>393046</v>
      </c>
      <c r="M7" s="112">
        <v>393344</v>
      </c>
    </row>
    <row r="8" spans="1:13">
      <c r="A8" t="s">
        <v>324</v>
      </c>
      <c r="B8">
        <v>393602</v>
      </c>
      <c r="C8">
        <v>393725</v>
      </c>
      <c r="D8">
        <v>393707</v>
      </c>
      <c r="E8" s="112">
        <v>393301</v>
      </c>
      <c r="F8" s="112">
        <v>394256</v>
      </c>
      <c r="G8" s="112">
        <v>394418</v>
      </c>
      <c r="H8" s="112">
        <v>394656</v>
      </c>
      <c r="I8" s="112">
        <v>394714</v>
      </c>
      <c r="J8" s="112">
        <v>394990</v>
      </c>
      <c r="K8" s="112">
        <v>396014</v>
      </c>
      <c r="L8" s="112">
        <v>396285</v>
      </c>
      <c r="M8" s="112">
        <v>396492</v>
      </c>
    </row>
    <row r="9" spans="1:13">
      <c r="A9" t="s">
        <v>325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>
      <c r="A10" t="s">
        <v>326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>
      <c r="A11" t="s">
        <v>327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>
      <c r="A12" t="s">
        <v>328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329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330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331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332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333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334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335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336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337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346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</row>
  </sheetData>
  <phoneticPr fontId="15"/>
  <printOptions gridLinesSet="0"/>
  <pageMargins left="0.75" right="0.75" top="1" bottom="1" header="0.5" footer="0.5"/>
  <pageSetup paperSize="9" orientation="landscape" horizontalDpi="400" verticalDpi="4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2019-10-10T04:22:46Z</dcterms:modified>
</cp:coreProperties>
</file>