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10035" windowHeight="7770" tabRatio="829" activeTab="4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D16" i="34" l="1"/>
  <c r="D15" i="34"/>
  <c r="D14" i="34"/>
  <c r="D13" i="34"/>
  <c r="D12" i="34"/>
  <c r="D11" i="34"/>
  <c r="D10" i="34"/>
  <c r="D9" i="34"/>
  <c r="D8" i="34"/>
  <c r="D7" i="34"/>
  <c r="D6" i="34"/>
  <c r="H20" i="33"/>
  <c r="D20" i="33"/>
  <c r="H19" i="33"/>
  <c r="D19" i="33"/>
  <c r="H18" i="33"/>
  <c r="D18" i="33"/>
  <c r="H17" i="33"/>
  <c r="D17" i="33"/>
  <c r="H16" i="33"/>
  <c r="D16" i="33"/>
  <c r="H15" i="33"/>
  <c r="D15" i="33"/>
  <c r="H14" i="33"/>
  <c r="D14" i="33"/>
  <c r="H13" i="33"/>
  <c r="D13" i="33"/>
  <c r="H12" i="33"/>
  <c r="D12" i="33"/>
  <c r="H11" i="33"/>
  <c r="D11" i="33"/>
  <c r="H10" i="33"/>
  <c r="D10" i="33"/>
  <c r="H9" i="33"/>
  <c r="D9" i="33"/>
  <c r="H8" i="33"/>
  <c r="D8" i="33"/>
  <c r="H7" i="33"/>
  <c r="D7" i="33"/>
  <c r="H6" i="33"/>
  <c r="D6" i="33"/>
  <c r="H58" i="32"/>
  <c r="G58" i="32"/>
  <c r="H52" i="32"/>
  <c r="G52" i="32"/>
  <c r="H46" i="32"/>
  <c r="G46" i="32"/>
  <c r="H40" i="32"/>
  <c r="G40" i="32"/>
  <c r="H34" i="32"/>
  <c r="G34" i="32"/>
  <c r="H28" i="32"/>
  <c r="G28" i="32"/>
  <c r="H22" i="32"/>
  <c r="G22" i="32"/>
  <c r="H16" i="32"/>
  <c r="G16" i="32"/>
  <c r="H10" i="32"/>
  <c r="G10" i="32"/>
  <c r="H4" i="32"/>
  <c r="G4" i="32"/>
  <c r="D70" i="32"/>
  <c r="C70" i="32"/>
  <c r="D64" i="32"/>
  <c r="C64" i="32"/>
  <c r="D58" i="32"/>
  <c r="C58" i="32"/>
  <c r="D52" i="32"/>
  <c r="C52" i="32"/>
  <c r="D46" i="32"/>
  <c r="C46" i="32"/>
  <c r="D40" i="32"/>
  <c r="C40" i="32"/>
  <c r="D34" i="32"/>
  <c r="C34" i="32"/>
  <c r="D28" i="32"/>
  <c r="C28" i="32"/>
  <c r="D22" i="32"/>
  <c r="C22" i="32"/>
  <c r="D16" i="32"/>
  <c r="C16" i="32"/>
  <c r="D10" i="32"/>
  <c r="C10" i="32"/>
  <c r="D4" i="32"/>
  <c r="C4" i="32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6" i="30"/>
  <c r="C5" i="30"/>
  <c r="K21" i="33" l="1"/>
  <c r="J21" i="33"/>
  <c r="I21" i="33"/>
  <c r="G21" i="33"/>
  <c r="F21" i="33"/>
  <c r="E21" i="33"/>
  <c r="C21" i="33"/>
  <c r="B21" i="33"/>
  <c r="L20" i="33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D21" i="33"/>
  <c r="L6" i="33"/>
  <c r="H21" i="33"/>
  <c r="F5" i="32"/>
  <c r="F6" i="32"/>
  <c r="L21" i="33" l="1"/>
  <c r="M20" i="33"/>
  <c r="N20" i="33" s="1"/>
  <c r="M19" i="33"/>
  <c r="N19" i="33" s="1"/>
  <c r="M18" i="33"/>
  <c r="N18" i="33" s="1"/>
  <c r="M17" i="33"/>
  <c r="N17" i="33"/>
  <c r="M16" i="33"/>
  <c r="N16" i="33" s="1"/>
  <c r="M15" i="33"/>
  <c r="N15" i="33" s="1"/>
  <c r="M14" i="33"/>
  <c r="N14" i="33"/>
  <c r="M13" i="33"/>
  <c r="N13" i="33" s="1"/>
  <c r="M12" i="33"/>
  <c r="N12" i="33" s="1"/>
  <c r="M11" i="33"/>
  <c r="N11" i="33"/>
  <c r="M10" i="33"/>
  <c r="N10" i="33"/>
  <c r="M9" i="33"/>
  <c r="N9" i="33"/>
  <c r="M8" i="33"/>
  <c r="N8" i="33" s="1"/>
  <c r="M7" i="33"/>
  <c r="N7" i="33" s="1"/>
  <c r="M6" i="33"/>
  <c r="N6" i="33" s="1"/>
  <c r="F63" i="32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4" i="32"/>
  <c r="F4" i="32" l="1"/>
  <c r="D17" i="34" l="1"/>
  <c r="C25" i="2" l="1"/>
  <c r="F25" i="2" l="1"/>
  <c r="J25" i="2"/>
  <c r="I25" i="2" l="1"/>
  <c r="J113" i="30" l="1"/>
  <c r="K113" i="30"/>
  <c r="H113" i="30"/>
  <c r="K18" i="31" l="1"/>
  <c r="K17" i="31"/>
  <c r="K16" i="31"/>
  <c r="K14" i="31"/>
  <c r="K12" i="31"/>
  <c r="I113" i="30" l="1"/>
  <c r="C5" i="2" l="1"/>
  <c r="I5" i="2" s="1"/>
  <c r="C6" i="2"/>
  <c r="G6" i="2" s="1"/>
  <c r="H6" i="2" s="1"/>
  <c r="F6" i="2"/>
  <c r="C7" i="2"/>
  <c r="G7" i="2" s="1"/>
  <c r="H7" i="2" s="1"/>
  <c r="F7" i="2"/>
  <c r="C8" i="2"/>
  <c r="F8" i="2"/>
  <c r="G8" i="2"/>
  <c r="H8" i="2" s="1"/>
  <c r="I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G13" i="2"/>
  <c r="H13" i="2" s="1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I16" i="2" l="1"/>
  <c r="G10" i="2"/>
  <c r="H10" i="2" s="1"/>
  <c r="G15" i="2"/>
  <c r="H15" i="2" s="1"/>
  <c r="I6" i="2"/>
  <c r="I14" i="2"/>
  <c r="G17" i="2"/>
  <c r="H17" i="2" s="1"/>
  <c r="I12" i="2"/>
  <c r="I7" i="2"/>
  <c r="I11" i="2"/>
  <c r="F75" i="32"/>
  <c r="H72" i="32"/>
  <c r="G72" i="32"/>
  <c r="H73" i="32" l="1"/>
  <c r="H74" i="32"/>
  <c r="G74" i="32"/>
  <c r="G73" i="32"/>
  <c r="G75" i="32"/>
  <c r="H75" i="32"/>
  <c r="F72" i="32"/>
  <c r="H68" i="32" l="1"/>
  <c r="G68" i="32"/>
  <c r="F73" i="32"/>
  <c r="F74" i="32"/>
  <c r="C24" i="2"/>
  <c r="G25" i="2" l="1"/>
  <c r="H25" i="2" s="1"/>
  <c r="F68" i="32"/>
  <c r="J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G21" i="2" s="1"/>
  <c r="H21" i="2" s="1"/>
  <c r="C22" i="2"/>
  <c r="C23" i="2"/>
  <c r="I23" i="2" l="1"/>
  <c r="G24" i="2"/>
  <c r="G20" i="2"/>
  <c r="H20" i="2" s="1"/>
  <c r="G22" i="2"/>
  <c r="H22" i="2" s="1"/>
  <c r="H24" i="2"/>
  <c r="I22" i="2"/>
  <c r="I21" i="2"/>
  <c r="G23" i="2"/>
  <c r="H23" i="2" s="1"/>
  <c r="I20" i="2"/>
  <c r="I19" i="2"/>
  <c r="I18" i="2"/>
  <c r="I24" i="2"/>
  <c r="J16" i="31" l="1"/>
  <c r="J18" i="31"/>
  <c r="K8" i="31"/>
  <c r="J8" i="31"/>
  <c r="K11" i="31"/>
  <c r="J11" i="31"/>
  <c r="K7" i="31"/>
  <c r="J7" i="31"/>
  <c r="J12" i="31"/>
  <c r="J17" i="31"/>
  <c r="K9" i="31"/>
  <c r="J9" i="31"/>
  <c r="K13" i="31"/>
  <c r="J13" i="31"/>
  <c r="K10" i="31"/>
  <c r="J10" i="31"/>
  <c r="K15" i="31"/>
  <c r="J15" i="31"/>
  <c r="K6" i="31"/>
  <c r="J6" i="31"/>
  <c r="J14" i="31"/>
  <c r="F18" i="34" l="1"/>
  <c r="E18" i="34"/>
  <c r="D18" i="34"/>
  <c r="C18" i="34"/>
  <c r="N21" i="33" l="1"/>
  <c r="M21" i="33"/>
  <c r="I19" i="31"/>
  <c r="H19" i="31"/>
  <c r="F19" i="31"/>
  <c r="E19" i="31"/>
  <c r="D19" i="31"/>
  <c r="B19" i="31"/>
  <c r="G19" i="31"/>
  <c r="C19" i="31"/>
  <c r="K19" i="31" s="1"/>
  <c r="J19" i="31" l="1"/>
</calcChain>
</file>

<file path=xl/sharedStrings.xml><?xml version="1.0" encoding="utf-8"?>
<sst xmlns="http://schemas.openxmlformats.org/spreadsheetml/2006/main" count="439" uniqueCount="354">
  <si>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</si>
  <si>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</si>
  <si>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</si>
  <si>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</si>
  <si>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</si>
  <si>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</si>
  <si>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</si>
  <si>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</si>
  <si>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</si>
  <si>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増加世帯</t>
  </si>
  <si>
    <t>増加人口</t>
  </si>
  <si>
    <t>人口増加率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</si>
  <si>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</si>
  <si>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</si>
  <si>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</si>
  <si>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</si>
  <si>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</si>
  <si>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</si>
  <si>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</si>
  <si>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</si>
  <si>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</si>
  <si>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</si>
  <si>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</si>
  <si>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</si>
  <si>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</si>
  <si>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</si>
  <si>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</si>
  <si>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</si>
  <si>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</si>
  <si>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</si>
  <si>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</si>
  <si>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</si>
  <si>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自然増</t>
  </si>
  <si>
    <t>転　　居　　入</t>
  </si>
  <si>
    <t>転　　居　　出</t>
  </si>
  <si>
    <t>社会増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</si>
  <si>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</si>
  <si>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</si>
  <si>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</si>
  <si>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</si>
  <si>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</si>
  <si>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</si>
  <si>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</si>
  <si>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</si>
  <si>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</si>
  <si>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その他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</si>
  <si>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</si>
  <si>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</si>
  <si>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</si>
  <si>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</si>
  <si>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</si>
  <si>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</si>
  <si>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</si>
  <si>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</si>
  <si>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</si>
  <si>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</si>
  <si>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</si>
  <si>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</si>
  <si>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</si>
  <si>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</si>
  <si>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</si>
  <si>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</si>
  <si>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</si>
  <si>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</si>
  <si>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</si>
  <si>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</si>
  <si>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</si>
  <si>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</si>
  <si>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</si>
  <si>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</si>
  <si>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</si>
  <si>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</si>
  <si>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</si>
  <si>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</si>
  <si>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</si>
  <si>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</si>
  <si>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</si>
  <si>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</si>
  <si>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</si>
  <si>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</si>
  <si>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</si>
  <si>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</si>
  <si>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藤沢（南）</t>
  </si>
  <si>
    <t>鵠沼松が岡３丁目</t>
  </si>
  <si>
    <t>藤沢（北）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</si>
  <si>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</si>
  <si>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</si>
  <si>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</si>
  <si>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</si>
  <si>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</si>
  <si>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</si>
  <si>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</si>
  <si>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</si>
  <si>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</si>
  <si>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</si>
  <si>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</si>
  <si>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</si>
  <si>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</si>
  <si>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</si>
  <si>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</si>
  <si>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</si>
  <si>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</si>
  <si>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</si>
  <si>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</si>
  <si>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</si>
  <si>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</si>
  <si>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</si>
  <si>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</si>
  <si>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</si>
  <si>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</si>
  <si>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</si>
  <si>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</si>
  <si>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</si>
  <si>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</si>
  <si>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</si>
  <si>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</si>
  <si>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</si>
  <si>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</si>
  <si>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</si>
  <si>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</si>
  <si>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</si>
  <si>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</si>
  <si>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</si>
  <si>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</si>
  <si>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</si>
  <si>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</si>
  <si>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</si>
  <si>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</si>
  <si>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</si>
  <si>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</si>
  <si>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</si>
  <si>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</si>
  <si>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</si>
  <si>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</si>
  <si>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</si>
  <si>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</si>
  <si>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</si>
  <si>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</si>
  <si>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</si>
  <si>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</si>
  <si>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</si>
  <si>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</si>
  <si>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</si>
  <si>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</si>
  <si>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</si>
  <si>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</si>
  <si>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</si>
  <si>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</si>
  <si>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</si>
  <si>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</si>
  <si>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</si>
  <si>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</si>
  <si>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</si>
  <si>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</si>
  <si>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</si>
  <si>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</si>
  <si>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</si>
  <si>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</si>
  <si>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</si>
  <si>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</si>
  <si>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</si>
  <si>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</si>
  <si>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</si>
  <si>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</si>
  <si>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</si>
  <si>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</si>
  <si>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</si>
  <si>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</si>
  <si>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</si>
  <si>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</si>
  <si>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</si>
  <si>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</si>
  <si>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</si>
  <si>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</si>
  <si>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</si>
  <si>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</si>
  <si>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</si>
  <si>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</si>
  <si>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</si>
  <si>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</si>
  <si>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</si>
  <si>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</si>
  <si>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</si>
  <si>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</si>
  <si>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</si>
  <si>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</si>
  <si>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</si>
  <si>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</si>
  <si>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</si>
  <si>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</si>
  <si>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</si>
  <si>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</si>
  <si>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</si>
  <si>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</si>
  <si>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</si>
  <si>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</si>
  <si>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</si>
  <si>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</si>
  <si>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</si>
  <si>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</si>
  <si>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</si>
  <si>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</si>
  <si>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</si>
  <si>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</si>
  <si>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</si>
  <si>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</si>
  <si>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</si>
  <si>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</si>
  <si>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</si>
  <si>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</si>
  <si>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</si>
  <si>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</si>
  <si>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</si>
  <si>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</si>
  <si>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</si>
  <si>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</si>
  <si>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</si>
  <si>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</si>
  <si>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</si>
  <si>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</si>
  <si>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</si>
  <si>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</si>
  <si>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</si>
  <si>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</si>
  <si>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</si>
  <si>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</si>
  <si>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</si>
  <si>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</si>
  <si>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</si>
  <si>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</si>
  <si>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</si>
  <si>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</si>
  <si>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</si>
  <si>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</si>
  <si>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</si>
  <si>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</si>
  <si>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</si>
  <si>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</si>
  <si>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</si>
  <si>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</si>
  <si>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</si>
  <si>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</si>
  <si>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</si>
  <si>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</si>
  <si>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</si>
  <si>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</si>
  <si>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</si>
  <si>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</si>
  <si>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</si>
  <si>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</si>
  <si>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</si>
  <si>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</si>
  <si>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</si>
  <si>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</si>
  <si>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</si>
  <si>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</si>
  <si>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</si>
  <si>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</si>
  <si>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</si>
  <si>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</si>
  <si>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</si>
  <si>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</si>
  <si>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</si>
  <si>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</si>
  <si>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</si>
  <si>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</si>
  <si>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</si>
  <si>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</si>
  <si>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</si>
  <si>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</si>
  <si>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</si>
  <si>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</si>
  <si>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前回調査（前年）に対する増加</t>
  </si>
  <si>
    <t>藤沢市の人口と世帯数の推移</t>
    <rPh sb="0" eb="3">
      <t>フジサワシ</t>
    </rPh>
    <phoneticPr fontId="5"/>
  </si>
  <si>
    <t>藤沢市の町丁字別人口と世帯</t>
    <rPh sb="0" eb="3">
      <t>フジサワシ</t>
    </rPh>
    <phoneticPr fontId="6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</si>
  <si>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</si>
  <si>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</si>
  <si>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</si>
  <si>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</si>
  <si>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</si>
  <si>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</si>
  <si>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</si>
  <si>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</si>
  <si>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藤沢市の１３地区別人口と世帯</t>
    <rPh sb="0" eb="3">
      <t>フジサワシ</t>
    </rPh>
    <phoneticPr fontId="2"/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</si>
  <si>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</si>
  <si>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</si>
  <si>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</si>
  <si>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</si>
  <si>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</si>
  <si>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</si>
  <si>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</si>
  <si>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</si>
  <si>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</si>
  <si>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べトナム</t>
  </si>
  <si>
    <t>　　2015年10月1日以降の人口は，平成27年国勢調査結果の確報値によるものです。</t>
    <rPh sb="12" eb="14">
      <t>イコウ</t>
    </rPh>
    <rPh sb="31" eb="33">
      <t>カクホウ</t>
    </rPh>
    <phoneticPr fontId="5"/>
  </si>
  <si>
    <t>※2015年10月から，平成27年国勢調査結果（確報）を基準として集計しています。</t>
    <rPh sb="24" eb="26">
      <t>カクホウ</t>
    </rPh>
    <phoneticPr fontId="6"/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</si>
  <si>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</si>
  <si>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</si>
  <si>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</si>
  <si>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</si>
  <si>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</si>
  <si>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</si>
  <si>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75歳以上　</t>
    <phoneticPr fontId="15"/>
  </si>
  <si>
    <t>人口と世帯</t>
    <rPh sb="0" eb="2">
      <t>ジンコウ</t>
    </rPh>
    <rPh sb="3" eb="5">
      <t>セタイ</t>
    </rPh>
    <phoneticPr fontId="5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</si>
  <si>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</si>
  <si>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</si>
  <si>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</si>
  <si>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</si>
  <si>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</si>
  <si>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</si>
  <si>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</si>
  <si>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</si>
  <si>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</si>
  <si>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</si>
  <si>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</si>
  <si>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</si>
  <si>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</si>
  <si>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</si>
  <si>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</si>
  <si>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</si>
  <si>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</si>
  <si>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</si>
  <si>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</si>
  <si>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</si>
  <si>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</si>
  <si>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</si>
  <si>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</si>
  <si>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</si>
  <si>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</si>
  <si>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</si>
  <si>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</si>
  <si>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</si>
  <si>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</si>
  <si>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</si>
  <si>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</si>
  <si>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</si>
  <si>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</si>
  <si>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</si>
  <si>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渡内４丁目</t>
    <rPh sb="0" eb="2">
      <t>ワタウチ</t>
    </rPh>
    <rPh sb="3" eb="5">
      <t>チョウメ</t>
    </rPh>
    <phoneticPr fontId="7"/>
  </si>
  <si>
    <t>渡内５丁目</t>
    <rPh sb="0" eb="2">
      <t>ワタウチ</t>
    </rPh>
    <rPh sb="3" eb="5">
      <t>チョウメ</t>
    </rPh>
    <phoneticPr fontId="7"/>
  </si>
  <si>
    <t>柄沢１丁目</t>
    <rPh sb="0" eb="2">
      <t>カラサワ</t>
    </rPh>
    <phoneticPr fontId="7"/>
  </si>
  <si>
    <t>柄沢２丁目</t>
    <rPh sb="0" eb="2">
      <t>カラサワ</t>
    </rPh>
    <phoneticPr fontId="7"/>
  </si>
  <si>
    <t>◆立石4丁目及び渡内は，世帯数が少ないため秘匿しています。人口と世帯数は，立石4丁目は立石3丁目，渡内は渡内4丁目に含んでいます。</t>
    <rPh sb="0" eb="2">
      <t>タテイシ</t>
    </rPh>
    <rPh sb="2" eb="4">
      <t>チョウメ</t>
    </rPh>
    <rPh sb="5" eb="6">
      <t>オヨ</t>
    </rPh>
    <rPh sb="7" eb="9">
      <t>ワタウチ</t>
    </rPh>
    <rPh sb="10" eb="13">
      <t>セタイスウ</t>
    </rPh>
    <rPh sb="14" eb="15">
      <t>スク</t>
    </rPh>
    <rPh sb="15" eb="16">
      <t>スク</t>
    </rPh>
    <rPh sb="19" eb="21">
      <t>ヒトク</t>
    </rPh>
    <rPh sb="27" eb="29">
      <t>ジンコウ</t>
    </rPh>
    <rPh sb="30" eb="33">
      <t>セタイスウ</t>
    </rPh>
    <rPh sb="36" eb="38">
      <t>タテイシ</t>
    </rPh>
    <rPh sb="39" eb="41">
      <t>チョウメ</t>
    </rPh>
    <rPh sb="42" eb="44">
      <t>タテイシ</t>
    </rPh>
    <rPh sb="44" eb="46">
      <t>チョウメ</t>
    </rPh>
    <rPh sb="48" eb="50">
      <t>ワタウチ</t>
    </rPh>
    <rPh sb="51" eb="53">
      <t>ワタウチ</t>
    </rPh>
    <rPh sb="54" eb="56">
      <t>チョウメ</t>
    </rPh>
    <rPh sb="56" eb="57">
      <t>フク</t>
    </rPh>
    <rPh sb="57" eb="58">
      <t>フク</t>
    </rPh>
    <phoneticPr fontId="6"/>
  </si>
  <si>
    <t>並木台１丁目</t>
    <rPh sb="0" eb="2">
      <t>ナミキ</t>
    </rPh>
    <rPh sb="2" eb="3">
      <t>ダイ</t>
    </rPh>
    <rPh sb="4" eb="6">
      <t>チョウメ</t>
    </rPh>
    <phoneticPr fontId="7"/>
  </si>
  <si>
    <t>並木台２丁目</t>
    <rPh sb="0" eb="2">
      <t>ナミキ</t>
    </rPh>
    <rPh sb="2" eb="3">
      <t>ダイ</t>
    </rPh>
    <rPh sb="4" eb="6">
      <t>チョウメ</t>
    </rPh>
    <phoneticPr fontId="7"/>
  </si>
  <si>
    <t>2019年</t>
    <rPh sb="4" eb="5">
      <t>ネン</t>
    </rPh>
    <phoneticPr fontId="15"/>
  </si>
  <si>
    <t>(注)藤沢市の面積は，2018年10月1日から，69.57k㎡から69.56k㎡に変更となりました。</t>
    <rPh sb="15" eb="16">
      <t>ネン</t>
    </rPh>
    <rPh sb="18" eb="19">
      <t>ガツ</t>
    </rPh>
    <phoneticPr fontId="6"/>
  </si>
  <si>
    <t>　　(2019年1月31日付国土交通省国土地理院公表の面積)</t>
    <rPh sb="27" eb="29">
      <t>メンセキ</t>
    </rPh>
    <phoneticPr fontId="6"/>
  </si>
  <si>
    <t>インドネシア</t>
    <phoneticPr fontId="15"/>
  </si>
  <si>
    <t>タイ</t>
    <phoneticPr fontId="15"/>
  </si>
  <si>
    <t>2020年</t>
    <rPh sb="4" eb="5">
      <t>ネン</t>
    </rPh>
    <phoneticPr fontId="15"/>
  </si>
  <si>
    <t>2020.2.1</t>
    <phoneticPr fontId="15"/>
  </si>
  <si>
    <t>2020年1月中</t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</si>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</sst>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0.0"/>
    <numFmt numFmtId="178" formatCode="0_ ;[Red]\-0\ "/>
    <numFmt numFmtId="179" formatCode="\X"/>
  </numFmts>
  <fonts count="21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3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2" borderId="0" xfId="2" applyFont="1" applyFill="1" applyBorder="1"/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3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3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7" xfId="0" quotePrefix="1" applyFont="1" applyFill="1" applyBorder="1" applyAlignment="1">
      <alignment horizontal="center" vertical="center"/>
    </xf>
    <xf numFmtId="0" fontId="5" fillId="3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18" xfId="3" applyFont="1" applyFill="1" applyBorder="1" applyAlignment="1">
      <alignment horizontal="center" vertical="center"/>
    </xf>
    <xf numFmtId="0" fontId="9" fillId="3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3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3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37" fontId="4" fillId="0" borderId="18" xfId="2" applyNumberFormat="1" applyFont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" fontId="4" fillId="0" borderId="18" xfId="2" applyNumberFormat="1" applyFont="1" applyBorder="1" applyAlignment="1">
      <alignment vertical="center"/>
    </xf>
    <xf numFmtId="3" fontId="4" fillId="0" borderId="18" xfId="2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17" xfId="0" quotePrefix="1" applyFont="1" applyFill="1" applyBorder="1" applyAlignment="1">
      <alignment horizontal="center"/>
    </xf>
    <xf numFmtId="0" fontId="12" fillId="3" borderId="10" xfId="0" quotePrefix="1" applyFont="1" applyFill="1" applyBorder="1" applyAlignment="1">
      <alignment horizontal="left"/>
    </xf>
    <xf numFmtId="0" fontId="12" fillId="3" borderId="10" xfId="0" applyFont="1" applyFill="1" applyBorder="1"/>
    <xf numFmtId="0" fontId="12" fillId="3" borderId="11" xfId="0" applyFont="1" applyFill="1" applyBorder="1"/>
    <xf numFmtId="3" fontId="12" fillId="0" borderId="14" xfId="0" applyNumberFormat="1" applyFont="1" applyBorder="1"/>
    <xf numFmtId="38" fontId="12" fillId="0" borderId="6" xfId="2" applyFont="1" applyBorder="1"/>
    <xf numFmtId="38" fontId="12" fillId="0" borderId="1" xfId="2" applyFont="1" applyBorder="1"/>
    <xf numFmtId="3" fontId="12" fillId="0" borderId="26" xfId="0" applyNumberFormat="1" applyFont="1" applyBorder="1"/>
    <xf numFmtId="3" fontId="12" fillId="0" borderId="27" xfId="0" applyNumberFormat="1" applyFont="1" applyBorder="1"/>
    <xf numFmtId="0" fontId="12" fillId="3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3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3" borderId="18" xfId="0" applyFont="1" applyFill="1" applyBorder="1" applyAlignment="1">
      <alignment horizontal="center" vertical="center"/>
    </xf>
    <xf numFmtId="0" fontId="4" fillId="3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3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3" borderId="21" xfId="0" applyNumberFormat="1" applyFont="1" applyFill="1" applyBorder="1" applyAlignment="1">
      <alignment vertical="center"/>
    </xf>
    <xf numFmtId="31" fontId="4" fillId="3" borderId="8" xfId="0" applyNumberFormat="1" applyFont="1" applyFill="1" applyBorder="1" applyAlignment="1">
      <alignment vertical="center"/>
    </xf>
    <xf numFmtId="31" fontId="5" fillId="3" borderId="21" xfId="0" applyNumberFormat="1" applyFont="1" applyFill="1" applyBorder="1" applyAlignment="1">
      <alignment horizontal="right" vertical="center"/>
    </xf>
    <xf numFmtId="38" fontId="12" fillId="0" borderId="0" xfId="2" applyFont="1" applyBorder="1"/>
    <xf numFmtId="38" fontId="12" fillId="0" borderId="6" xfId="2" quotePrefix="1" applyFont="1" applyBorder="1" applyAlignment="1">
      <alignment horizontal="right"/>
    </xf>
    <xf numFmtId="38" fontId="12" fillId="0" borderId="0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18" fillId="0" borderId="18" xfId="2" applyFont="1" applyFill="1" applyBorder="1" applyAlignment="1">
      <alignment vertical="center"/>
    </xf>
    <xf numFmtId="38" fontId="18" fillId="0" borderId="18" xfId="2" applyFont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179" fontId="9" fillId="0" borderId="18" xfId="3" applyNumberFormat="1" applyFont="1" applyFill="1" applyBorder="1" applyAlignment="1">
      <alignment horizontal="right" vertical="center"/>
    </xf>
    <xf numFmtId="179" fontId="9" fillId="0" borderId="18" xfId="3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3" borderId="20" xfId="3" applyFont="1" applyFill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9" fillId="3" borderId="21" xfId="3" applyFont="1" applyFill="1" applyBorder="1" applyAlignment="1">
      <alignment horizontal="center" vertical="center"/>
    </xf>
    <xf numFmtId="0" fontId="9" fillId="3" borderId="24" xfId="3" applyFont="1" applyFill="1" applyBorder="1" applyAlignment="1">
      <alignment horizontal="center" vertical="center"/>
    </xf>
    <xf numFmtId="0" fontId="9" fillId="3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3" fontId="9" fillId="0" borderId="2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20" xfId="3" applyNumberFormat="1" applyFont="1" applyBorder="1" applyAlignment="1">
      <alignment horizontal="right" vertical="center"/>
    </xf>
    <xf numFmtId="3" fontId="9" fillId="0" borderId="9" xfId="3" applyNumberFormat="1" applyFont="1" applyBorder="1" applyAlignment="1">
      <alignment horizontal="right" vertical="center"/>
    </xf>
    <xf numFmtId="0" fontId="4" fillId="0" borderId="0" xfId="3" quotePrefix="1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top" wrapText="1" indent="1"/>
    </xf>
    <xf numFmtId="0" fontId="7" fillId="0" borderId="0" xfId="0" applyFont="1" applyFill="1" applyAlignment="1">
      <alignment horizontal="left" vertical="top" inden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3" borderId="18" xfId="0" quotePrefix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0" fontId="12" fillId="3" borderId="31" xfId="0" quotePrefix="1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7" fontId="16" fillId="0" borderId="0" xfId="2" applyNumberFormat="1" applyFont="1" applyFill="1" applyBorder="1" applyAlignment="1">
      <alignment vertical="center"/>
    </xf>
    <xf numFmtId="3" fontId="16" fillId="0" borderId="0" xfId="2" applyNumberFormat="1" applyFont="1" applyFill="1" applyBorder="1" applyAlignment="1">
      <alignment vertical="center"/>
    </xf>
    <xf numFmtId="0" fontId="7" fillId="3" borderId="33" xfId="0" quotePrefix="1" applyFont="1" applyFill="1" applyBorder="1" applyAlignment="1">
      <alignment horizontal="center" vertical="center"/>
    </xf>
    <xf numFmtId="0" fontId="7" fillId="3" borderId="34" xfId="0" quotePrefix="1" applyFont="1" applyFill="1" applyBorder="1" applyAlignment="1">
      <alignment horizontal="center" vertical="center"/>
    </xf>
    <xf numFmtId="0" fontId="7" fillId="3" borderId="36" xfId="0" quotePrefix="1" applyFont="1" applyFill="1" applyBorder="1" applyAlignment="1">
      <alignment horizontal="center" vertical="center"/>
    </xf>
    <xf numFmtId="0" fontId="7" fillId="3" borderId="41" xfId="0" quotePrefix="1" applyFont="1" applyFill="1" applyBorder="1" applyAlignment="1">
      <alignment horizontal="center" vertical="center"/>
    </xf>
    <xf numFmtId="0" fontId="7" fillId="3" borderId="21" xfId="0" quotePrefix="1" applyFont="1" applyFill="1" applyBorder="1" applyAlignment="1">
      <alignment horizontal="center" vertical="center"/>
    </xf>
    <xf numFmtId="0" fontId="7" fillId="0" borderId="42" xfId="0" applyFont="1" applyBorder="1" applyAlignment="1">
      <alignment vertical="center"/>
    </xf>
    <xf numFmtId="178" fontId="16" fillId="0" borderId="43" xfId="0" applyNumberFormat="1" applyFont="1" applyBorder="1" applyAlignment="1">
      <alignment vertical="center"/>
    </xf>
    <xf numFmtId="178" fontId="16" fillId="0" borderId="2" xfId="2" applyNumberFormat="1" applyFont="1" applyBorder="1" applyAlignment="1">
      <alignment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178" fontId="16" fillId="0" borderId="39" xfId="2" applyNumberFormat="1" applyFont="1" applyBorder="1" applyAlignment="1">
      <alignment vertical="center"/>
    </xf>
    <xf numFmtId="178" fontId="16" fillId="0" borderId="47" xfId="2" applyNumberFormat="1" applyFont="1" applyBorder="1" applyAlignment="1">
      <alignment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51" xfId="0" quotePrefix="1" applyFont="1" applyFill="1" applyBorder="1" applyAlignment="1">
      <alignment horizontal="center" vertical="center"/>
    </xf>
    <xf numFmtId="0" fontId="7" fillId="3" borderId="25" xfId="0" quotePrefix="1" applyFont="1" applyFill="1" applyBorder="1" applyAlignment="1">
      <alignment horizontal="center" vertical="center"/>
    </xf>
    <xf numFmtId="178" fontId="20" fillId="0" borderId="39" xfId="2" applyNumberFormat="1" applyFont="1" applyFill="1" applyBorder="1" applyAlignment="1">
      <alignment vertical="center"/>
    </xf>
    <xf numFmtId="178" fontId="20" fillId="0" borderId="47" xfId="2" applyNumberFormat="1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178" fontId="16" fillId="0" borderId="38" xfId="2" applyNumberFormat="1" applyFont="1" applyBorder="1" applyAlignment="1">
      <alignment vertical="center"/>
    </xf>
    <xf numFmtId="178" fontId="16" fillId="0" borderId="40" xfId="2" applyNumberFormat="1" applyFont="1" applyBorder="1" applyAlignment="1">
      <alignment vertical="center"/>
    </xf>
    <xf numFmtId="0" fontId="7" fillId="3" borderId="35" xfId="0" quotePrefix="1" applyFont="1" applyFill="1" applyBorder="1" applyAlignment="1">
      <alignment horizontal="center" vertical="center"/>
    </xf>
    <xf numFmtId="0" fontId="7" fillId="3" borderId="37" xfId="0" quotePrefix="1" applyFont="1" applyFill="1" applyBorder="1" applyAlignment="1">
      <alignment horizontal="center" vertical="center"/>
    </xf>
    <xf numFmtId="178" fontId="16" fillId="0" borderId="43" xfId="2" applyNumberFormat="1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178" fontId="16" fillId="0" borderId="50" xfId="2" applyNumberFormat="1" applyFont="1" applyBorder="1" applyAlignment="1">
      <alignment vertical="center"/>
    </xf>
    <xf numFmtId="178" fontId="16" fillId="0" borderId="49" xfId="2" applyNumberFormat="1" applyFont="1" applyBorder="1" applyAlignment="1">
      <alignment vertical="center"/>
    </xf>
    <xf numFmtId="178" fontId="20" fillId="0" borderId="48" xfId="2" applyNumberFormat="1" applyFont="1" applyFill="1" applyBorder="1" applyAlignment="1">
      <alignment vertical="center"/>
    </xf>
    <xf numFmtId="178" fontId="16" fillId="0" borderId="48" xfId="2" applyNumberFormat="1" applyFont="1" applyBorder="1" applyAlignment="1">
      <alignment vertical="center"/>
    </xf>
    <xf numFmtId="178" fontId="16" fillId="0" borderId="49" xfId="0" applyNumberFormat="1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178" fontId="16" fillId="0" borderId="57" xfId="2" applyNumberFormat="1" applyFont="1" applyBorder="1" applyAlignment="1">
      <alignment vertical="center"/>
    </xf>
    <xf numFmtId="178" fontId="16" fillId="0" borderId="56" xfId="2" applyNumberFormat="1" applyFont="1" applyBorder="1" applyAlignment="1">
      <alignment vertical="center"/>
    </xf>
    <xf numFmtId="178" fontId="16" fillId="0" borderId="59" xfId="2" applyNumberFormat="1" applyFont="1" applyBorder="1" applyAlignment="1">
      <alignment vertical="center"/>
    </xf>
    <xf numFmtId="0" fontId="7" fillId="0" borderId="64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178" fontId="16" fillId="0" borderId="62" xfId="2" applyNumberFormat="1" applyFont="1" applyBorder="1" applyAlignment="1">
      <alignment vertical="center"/>
    </xf>
    <xf numFmtId="178" fontId="16" fillId="0" borderId="63" xfId="2" applyNumberFormat="1" applyFont="1" applyBorder="1" applyAlignment="1">
      <alignment vertical="center"/>
    </xf>
    <xf numFmtId="178" fontId="16" fillId="0" borderId="60" xfId="2" applyNumberFormat="1" applyFont="1" applyBorder="1" applyAlignment="1">
      <alignment vertical="center"/>
    </xf>
    <xf numFmtId="178" fontId="16" fillId="0" borderId="61" xfId="2" applyNumberFormat="1" applyFont="1" applyBorder="1" applyAlignment="1">
      <alignment vertical="center"/>
    </xf>
    <xf numFmtId="178" fontId="16" fillId="0" borderId="66" xfId="2" applyNumberFormat="1" applyFont="1" applyBorder="1" applyAlignment="1">
      <alignment vertical="center"/>
    </xf>
    <xf numFmtId="178" fontId="16" fillId="0" borderId="67" xfId="2" applyNumberFormat="1" applyFont="1" applyBorder="1" applyAlignment="1">
      <alignment vertical="center"/>
    </xf>
    <xf numFmtId="0" fontId="7" fillId="3" borderId="52" xfId="0" quotePrefix="1" applyFont="1" applyFill="1" applyBorder="1" applyAlignment="1">
      <alignment horizontal="distributed" vertical="center"/>
    </xf>
    <xf numFmtId="0" fontId="7" fillId="3" borderId="53" xfId="0" quotePrefix="1" applyFont="1" applyFill="1" applyBorder="1" applyAlignment="1">
      <alignment horizontal="distributed" vertical="center"/>
    </xf>
    <xf numFmtId="0" fontId="7" fillId="3" borderId="54" xfId="0" quotePrefix="1" applyFont="1" applyFill="1" applyBorder="1" applyAlignment="1">
      <alignment horizontal="distributed" vertical="center"/>
    </xf>
    <xf numFmtId="0" fontId="16" fillId="3" borderId="15" xfId="0" applyFont="1" applyFill="1" applyBorder="1" applyAlignment="1">
      <alignment horizontal="distributed" vertical="center"/>
    </xf>
    <xf numFmtId="0" fontId="7" fillId="3" borderId="33" xfId="0" applyFont="1" applyFill="1" applyBorder="1" applyAlignment="1">
      <alignment horizontal="distributed" vertical="center"/>
    </xf>
    <xf numFmtId="0" fontId="7" fillId="3" borderId="44" xfId="0" applyFont="1" applyFill="1" applyBorder="1" applyAlignment="1">
      <alignment horizontal="distributed" vertical="center"/>
    </xf>
    <xf numFmtId="0" fontId="7" fillId="3" borderId="45" xfId="0" applyFont="1" applyFill="1" applyBorder="1" applyAlignment="1">
      <alignment horizontal="distributed" vertical="center"/>
    </xf>
    <xf numFmtId="0" fontId="7" fillId="3" borderId="36" xfId="0" applyFont="1" applyFill="1" applyBorder="1" applyAlignment="1">
      <alignment horizontal="distributed" vertical="center"/>
    </xf>
    <xf numFmtId="0" fontId="7" fillId="3" borderId="42" xfId="0" applyFont="1" applyFill="1" applyBorder="1" applyAlignment="1">
      <alignment horizontal="distributed" vertical="center"/>
    </xf>
    <xf numFmtId="0" fontId="7" fillId="3" borderId="46" xfId="0" applyFont="1" applyFill="1" applyBorder="1" applyAlignment="1">
      <alignment horizontal="distributed" vertical="center"/>
    </xf>
    <xf numFmtId="0" fontId="7" fillId="3" borderId="38" xfId="0" applyFont="1" applyFill="1" applyBorder="1" applyAlignment="1">
      <alignment horizontal="distributed" vertical="center"/>
    </xf>
    <xf numFmtId="0" fontId="7" fillId="3" borderId="43" xfId="0" applyFont="1" applyFill="1" applyBorder="1" applyAlignment="1">
      <alignment horizontal="distributed" vertical="center"/>
    </xf>
    <xf numFmtId="0" fontId="7" fillId="3" borderId="39" xfId="0" applyFont="1" applyFill="1" applyBorder="1" applyAlignment="1">
      <alignment horizontal="distributed" vertical="center"/>
    </xf>
    <xf numFmtId="0" fontId="7" fillId="3" borderId="56" xfId="0" applyFont="1" applyFill="1" applyBorder="1" applyAlignment="1">
      <alignment horizontal="distributed" vertical="center"/>
    </xf>
    <xf numFmtId="0" fontId="7" fillId="3" borderId="60" xfId="0" applyFont="1" applyFill="1" applyBorder="1" applyAlignment="1">
      <alignment horizontal="distributed" vertical="center"/>
    </xf>
    <xf numFmtId="0" fontId="7" fillId="3" borderId="61" xfId="0" applyFont="1" applyFill="1" applyBorder="1" applyAlignment="1">
      <alignment horizontal="distributed" vertical="center"/>
    </xf>
    <xf numFmtId="0" fontId="7" fillId="3" borderId="52" xfId="0" applyFont="1" applyFill="1" applyBorder="1" applyAlignment="1">
      <alignment horizontal="distributed" vertical="center"/>
    </xf>
    <xf numFmtId="0" fontId="7" fillId="0" borderId="44" xfId="0" applyFont="1" applyBorder="1" applyAlignment="1">
      <alignment vertical="center"/>
    </xf>
    <xf numFmtId="0" fontId="7" fillId="0" borderId="68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0" fontId="7" fillId="0" borderId="70" xfId="0" applyFont="1" applyBorder="1" applyAlignment="1">
      <alignment vertical="center"/>
    </xf>
    <xf numFmtId="0" fontId="7" fillId="3" borderId="53" xfId="0" applyFont="1" applyFill="1" applyBorder="1" applyAlignment="1">
      <alignment horizontal="distributed" vertical="center"/>
    </xf>
    <xf numFmtId="0" fontId="16" fillId="3" borderId="54" xfId="0" applyFont="1" applyFill="1" applyBorder="1" applyAlignment="1">
      <alignment horizontal="distributed" vertical="center"/>
    </xf>
    <xf numFmtId="0" fontId="16" fillId="3" borderId="55" xfId="0" applyFont="1" applyFill="1" applyBorder="1" applyAlignment="1">
      <alignment horizontal="distributed" vertical="center"/>
    </xf>
    <xf numFmtId="0" fontId="7" fillId="3" borderId="54" xfId="0" applyFont="1" applyFill="1" applyBorder="1" applyAlignment="1">
      <alignment horizontal="distributed" vertical="center"/>
    </xf>
    <xf numFmtId="0" fontId="7" fillId="0" borderId="38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56" xfId="0" applyFont="1" applyBorder="1" applyAlignment="1">
      <alignment vertical="center"/>
    </xf>
    <xf numFmtId="0" fontId="7" fillId="0" borderId="60" xfId="0" applyFont="1" applyBorder="1" applyAlignment="1">
      <alignment vertical="center"/>
    </xf>
    <xf numFmtId="0" fontId="7" fillId="0" borderId="61" xfId="0" applyFont="1" applyBorder="1" applyAlignment="1">
      <alignment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90971</c:v>
              </c:pt>
              <c:pt idx="1">
                <c:v>96878</c:v>
              </c:pt>
              <c:pt idx="2">
                <c:v>109101</c:v>
              </c:pt>
              <c:pt idx="3">
                <c:v>124601</c:v>
              </c:pt>
              <c:pt idx="4">
                <c:v>175183</c:v>
              </c:pt>
              <c:pt idx="5">
                <c:v>228978</c:v>
              </c:pt>
              <c:pt idx="6">
                <c:v>265975</c:v>
              </c:pt>
              <c:pt idx="7">
                <c:v>300248</c:v>
              </c:pt>
              <c:pt idx="8">
                <c:v>328387</c:v>
              </c:pt>
              <c:pt idx="9">
                <c:v>350330</c:v>
              </c:pt>
              <c:pt idx="10">
                <c:v>368651</c:v>
              </c:pt>
              <c:pt idx="11">
                <c:v>379185</c:v>
              </c:pt>
              <c:pt idx="12">
                <c:v>396014</c:v>
              </c:pt>
              <c:pt idx="13">
                <c:v>409657</c:v>
              </c:pt>
              <c:pt idx="14">
                <c:v>423894</c:v>
              </c:pt>
            </c:numLit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47</c:v>
              </c:pt>
              <c:pt idx="1">
                <c:v>50</c:v>
              </c:pt>
              <c:pt idx="2">
                <c:v>55</c:v>
              </c:pt>
              <c:pt idx="3">
                <c:v>60</c:v>
              </c:pt>
              <c:pt idx="4">
                <c:v>65</c:v>
              </c:pt>
              <c:pt idx="5">
                <c:v>70</c:v>
              </c:pt>
              <c:pt idx="6">
                <c:v>75</c:v>
              </c:pt>
              <c:pt idx="7">
                <c:v>80</c:v>
              </c:pt>
              <c:pt idx="8">
                <c:v>85</c:v>
              </c:pt>
              <c:pt idx="9">
                <c:v>90</c:v>
              </c:pt>
              <c:pt idx="10">
                <c:v>95</c:v>
              </c:pt>
              <c:pt idx="11">
                <c:v>2000</c:v>
              </c:pt>
              <c:pt idx="12">
                <c:v>2005</c:v>
              </c:pt>
              <c:pt idx="13">
                <c:v>2010</c:v>
              </c:pt>
              <c:pt idx="14">
                <c:v>15</c:v>
              </c:pt>
            </c:numLit>
          </c:cat>
          <c:val>
            <c:numLit>
              <c:formatCode>General</c:formatCode>
              <c:ptCount val="15"/>
              <c:pt idx="0">
                <c:v>17000</c:v>
              </c:pt>
              <c:pt idx="1">
                <c:v>19800</c:v>
              </c:pt>
              <c:pt idx="2">
                <c:v>22694</c:v>
              </c:pt>
              <c:pt idx="3">
                <c:v>28089</c:v>
              </c:pt>
              <c:pt idx="4">
                <c:v>43908</c:v>
              </c:pt>
              <c:pt idx="5">
                <c:v>62169</c:v>
              </c:pt>
              <c:pt idx="6">
                <c:v>77281</c:v>
              </c:pt>
              <c:pt idx="7">
                <c:v>96757</c:v>
              </c:pt>
              <c:pt idx="8">
                <c:v>108775</c:v>
              </c:pt>
              <c:pt idx="9">
                <c:v>124261</c:v>
              </c:pt>
              <c:pt idx="10">
                <c:v>137993</c:v>
              </c:pt>
              <c:pt idx="11">
                <c:v>148455</c:v>
              </c:pt>
              <c:pt idx="12">
                <c:v>161232</c:v>
              </c:pt>
              <c:pt idx="13">
                <c:v>171981</c:v>
              </c:pt>
              <c:pt idx="14">
                <c:v>180170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536104"/>
        <c:axId val="445536496"/>
      </c:lineChart>
      <c:catAx>
        <c:axId val="445536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5536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5536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455361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noFill/>
              <a:ln w="15875"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8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star"/>
            <c:size val="8"/>
            <c:spPr>
              <a:noFill/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25400">
              <a:solidFill>
                <a:schemeClr val="bg2">
                  <a:lumMod val="50000"/>
                </a:schemeClr>
              </a:solidFill>
              <a:prstDash val="solid"/>
            </a:ln>
          </c:spPr>
          <c:marker>
            <c:symbol val="x"/>
            <c:size val="8"/>
            <c:spPr>
              <a:noFill/>
              <a:ln w="15875">
                <a:solidFill>
                  <a:schemeClr val="bg2">
                    <a:lumMod val="50000"/>
                    <a:alpha val="97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541984"/>
        <c:axId val="447014024"/>
      </c:lineChart>
      <c:catAx>
        <c:axId val="445541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447014024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447014024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5541984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77442706984227"/>
          <c:y val="8.3806621383069269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altLang="en-US" sz="92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01711572381047"/>
          <c:y val="8.2474503579063232E-2"/>
          <c:w val="0.62923793907857506"/>
          <c:h val="0.70541403973987793"/>
        </c:manualLayout>
      </c:layout>
      <c:lineChart>
        <c:grouping val="standard"/>
        <c:varyColors val="0"/>
        <c:ser>
          <c:idx val="1"/>
          <c:order val="0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2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3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グラフ月別人口推移!$A$16</c:f>
              <c:strCache>
                <c:ptCount val="1"/>
                <c:pt idx="0">
                  <c:v>2013年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グラフ月別人口推移!$B$16:$M$16</c:f>
              <c:numCache>
                <c:formatCode>General</c:formatCode>
                <c:ptCount val="12"/>
                <c:pt idx="0">
                  <c:v>416832</c:v>
                </c:pt>
                <c:pt idx="1">
                  <c:v>416784</c:v>
                </c:pt>
                <c:pt idx="2">
                  <c:v>416611</c:v>
                </c:pt>
                <c:pt idx="3">
                  <c:v>417070</c:v>
                </c:pt>
                <c:pt idx="4">
                  <c:v>417993</c:v>
                </c:pt>
                <c:pt idx="5">
                  <c:v>418127</c:v>
                </c:pt>
                <c:pt idx="6">
                  <c:v>418143</c:v>
                </c:pt>
                <c:pt idx="7">
                  <c:v>418061</c:v>
                </c:pt>
                <c:pt idx="8">
                  <c:v>418215</c:v>
                </c:pt>
                <c:pt idx="9">
                  <c:v>418269</c:v>
                </c:pt>
                <c:pt idx="10">
                  <c:v>418255</c:v>
                </c:pt>
                <c:pt idx="11">
                  <c:v>418267</c:v>
                </c:pt>
              </c:numCache>
            </c:numRef>
          </c:val>
          <c:smooth val="0"/>
        </c:ser>
        <c:ser>
          <c:idx val="4"/>
          <c:order val="8"/>
          <c:tx>
            <c:strRef>
              <c:f>グラフ月別人口推移!$A$15</c:f>
              <c:strCache>
                <c:ptCount val="1"/>
                <c:pt idx="0">
                  <c:v>2012年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グラフ月別人口推移!$B$15:$M$15</c:f>
              <c:numCache>
                <c:formatCode>General</c:formatCode>
                <c:ptCount val="12"/>
                <c:pt idx="0">
                  <c:v>414530</c:v>
                </c:pt>
                <c:pt idx="1">
                  <c:v>414647</c:v>
                </c:pt>
                <c:pt idx="2">
                  <c:v>414722</c:v>
                </c:pt>
                <c:pt idx="3">
                  <c:v>415211</c:v>
                </c:pt>
                <c:pt idx="4">
                  <c:v>416113</c:v>
                </c:pt>
                <c:pt idx="5">
                  <c:v>416418</c:v>
                </c:pt>
                <c:pt idx="6">
                  <c:v>416599</c:v>
                </c:pt>
                <c:pt idx="7">
                  <c:v>416763</c:v>
                </c:pt>
                <c:pt idx="8">
                  <c:v>416824</c:v>
                </c:pt>
                <c:pt idx="9">
                  <c:v>416756</c:v>
                </c:pt>
                <c:pt idx="10">
                  <c:v>416847</c:v>
                </c:pt>
                <c:pt idx="11">
                  <c:v>416867</c:v>
                </c:pt>
              </c:numCache>
            </c:numRef>
          </c:val>
          <c:smooth val="0"/>
        </c:ser>
        <c:ser>
          <c:idx val="3"/>
          <c:order val="9"/>
          <c:tx>
            <c:strRef>
              <c:f>グラフ月別人口推移!$A$14</c:f>
              <c:strCache>
                <c:ptCount val="1"/>
                <c:pt idx="0">
                  <c:v>2011年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グラフ月別人口推移!$B$14:$M$14</c:f>
              <c:numCache>
                <c:formatCode>General</c:formatCode>
                <c:ptCount val="12"/>
                <c:pt idx="0">
                  <c:v>410427</c:v>
                </c:pt>
                <c:pt idx="1">
                  <c:v>410532</c:v>
                </c:pt>
                <c:pt idx="2">
                  <c:v>410615</c:v>
                </c:pt>
                <c:pt idx="3">
                  <c:v>411255</c:v>
                </c:pt>
                <c:pt idx="4">
                  <c:v>412364</c:v>
                </c:pt>
                <c:pt idx="5">
                  <c:v>412752</c:v>
                </c:pt>
                <c:pt idx="6">
                  <c:v>412922</c:v>
                </c:pt>
                <c:pt idx="7">
                  <c:v>413161</c:v>
                </c:pt>
                <c:pt idx="8">
                  <c:v>413608</c:v>
                </c:pt>
                <c:pt idx="9">
                  <c:v>413826</c:v>
                </c:pt>
                <c:pt idx="10">
                  <c:v>414162</c:v>
                </c:pt>
                <c:pt idx="11">
                  <c:v>414327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014416"/>
        <c:axId val="447019904"/>
      </c:lineChart>
      <c:catAx>
        <c:axId val="447014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019904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447019904"/>
        <c:scaling>
          <c:orientation val="minMax"/>
          <c:max val="440000"/>
          <c:min val="41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47014416"/>
        <c:crosses val="autoZero"/>
        <c:crossBetween val="between"/>
        <c:majorUnit val="5000"/>
        <c:min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56021175319182"/>
          <c:y val="9.2783865934283991E-2"/>
          <c:w val="0.16271186440677965"/>
          <c:h val="0.6179121781556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31</xdr:row>
      <xdr:rowOff>85725</xdr:rowOff>
    </xdr:from>
    <xdr:to>
      <xdr:col>9</xdr:col>
      <xdr:colOff>295275</xdr:colOff>
      <xdr:row>55</xdr:row>
      <xdr:rowOff>133350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319768</xdr:colOff>
      <xdr:row>58</xdr:row>
      <xdr:rowOff>55789</xdr:rowOff>
    </xdr:from>
    <xdr:to>
      <xdr:col>9</xdr:col>
      <xdr:colOff>285750</xdr:colOff>
      <xdr:row>82</xdr:row>
      <xdr:rowOff>54429</xdr:rowOff>
    </xdr:to>
    <xdr:graphicFrame macro="">
      <xdr:nvGraphicFramePr>
        <xdr:cNvPr id="1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23</xdr:row>
      <xdr:rowOff>152400</xdr:rowOff>
    </xdr:from>
    <xdr:to>
      <xdr:col>9</xdr:col>
      <xdr:colOff>542925</xdr:colOff>
      <xdr:row>42</xdr:row>
      <xdr:rowOff>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8"/>
  <sheetViews>
    <sheetView zoomScaleNormal="100" workbookViewId="0">
      <selection activeCell="K25" sqref="K25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09" t="s">
        <v>273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3.5" customHeight="1">
      <c r="A2" s="110" t="s">
        <v>2</v>
      </c>
      <c r="B2" s="110" t="s">
        <v>3</v>
      </c>
      <c r="C2" s="113" t="s">
        <v>0</v>
      </c>
      <c r="D2" s="114"/>
      <c r="E2" s="115"/>
      <c r="F2" s="113" t="s">
        <v>272</v>
      </c>
      <c r="G2" s="114"/>
      <c r="H2" s="115"/>
      <c r="I2" s="33" t="s">
        <v>1</v>
      </c>
      <c r="J2" s="33" t="s">
        <v>0</v>
      </c>
    </row>
    <row r="3" spans="1:10" ht="13.5" customHeight="1">
      <c r="A3" s="111"/>
      <c r="B3" s="111"/>
      <c r="C3" s="116"/>
      <c r="D3" s="117"/>
      <c r="E3" s="118"/>
      <c r="F3" s="116"/>
      <c r="G3" s="117"/>
      <c r="H3" s="118"/>
      <c r="I3" s="34" t="s">
        <v>4</v>
      </c>
      <c r="J3" s="37" t="s">
        <v>5</v>
      </c>
    </row>
    <row r="4" spans="1:10" ht="13.5" customHeight="1">
      <c r="A4" s="112"/>
      <c r="B4" s="111"/>
      <c r="C4" s="85" t="s">
        <v>6</v>
      </c>
      <c r="D4" s="85" t="s">
        <v>7</v>
      </c>
      <c r="E4" s="85" t="s">
        <v>8</v>
      </c>
      <c r="F4" s="31" t="s">
        <v>9</v>
      </c>
      <c r="G4" s="31" t="s">
        <v>10</v>
      </c>
      <c r="H4" s="31" t="s">
        <v>11</v>
      </c>
      <c r="I4" s="35" t="s">
        <v>12</v>
      </c>
      <c r="J4" s="38" t="s">
        <v>13</v>
      </c>
    </row>
    <row r="5" spans="1:10" ht="17.25" customHeight="1">
      <c r="A5" s="90">
        <v>7580</v>
      </c>
      <c r="B5" s="29">
        <v>6072</v>
      </c>
      <c r="C5" s="29">
        <f>D5+E5</f>
        <v>35057</v>
      </c>
      <c r="D5" s="29">
        <v>17563</v>
      </c>
      <c r="E5" s="29">
        <v>17494</v>
      </c>
      <c r="F5" s="30" t="s">
        <v>289</v>
      </c>
      <c r="G5" s="30" t="s">
        <v>289</v>
      </c>
      <c r="H5" s="30" t="s">
        <v>289</v>
      </c>
      <c r="I5" s="36">
        <f>C5/B5</f>
        <v>5.7735507246376816</v>
      </c>
      <c r="J5" s="29">
        <v>503.90973120597965</v>
      </c>
    </row>
    <row r="6" spans="1:10" ht="17.25" customHeight="1">
      <c r="A6" s="90">
        <v>9406</v>
      </c>
      <c r="B6" s="29">
        <v>7332</v>
      </c>
      <c r="C6" s="29">
        <f t="shared" ref="C6:C9" si="0">D6+E6</f>
        <v>40183</v>
      </c>
      <c r="D6" s="29">
        <v>20257</v>
      </c>
      <c r="E6" s="29">
        <v>19926</v>
      </c>
      <c r="F6" s="29">
        <f>B6-B5</f>
        <v>1260</v>
      </c>
      <c r="G6" s="29">
        <f>C6-C5</f>
        <v>5126</v>
      </c>
      <c r="H6" s="32">
        <f>G6/C5</f>
        <v>0.14621901474741136</v>
      </c>
      <c r="I6" s="36">
        <f t="shared" ref="I6:I9" si="1">C6/B6</f>
        <v>5.4804964539007095</v>
      </c>
      <c r="J6" s="29">
        <v>577.59091562455092</v>
      </c>
    </row>
    <row r="7" spans="1:10" ht="17.25" customHeight="1">
      <c r="A7" s="90">
        <v>11232</v>
      </c>
      <c r="B7" s="29">
        <v>8025</v>
      </c>
      <c r="C7" s="29">
        <f t="shared" si="0"/>
        <v>45133</v>
      </c>
      <c r="D7" s="29">
        <v>22650</v>
      </c>
      <c r="E7" s="29">
        <v>22483</v>
      </c>
      <c r="F7" s="29">
        <f t="shared" ref="F7:F9" si="2">B7-B6</f>
        <v>693</v>
      </c>
      <c r="G7" s="29">
        <f t="shared" ref="G7:G23" si="3">C7-C6</f>
        <v>4950</v>
      </c>
      <c r="H7" s="32">
        <f t="shared" ref="H7:H23" si="4">G7/C6</f>
        <v>0.12318642211880645</v>
      </c>
      <c r="I7" s="36">
        <f t="shared" si="1"/>
        <v>5.6240498442367599</v>
      </c>
      <c r="J7" s="29">
        <v>648.74227396866468</v>
      </c>
    </row>
    <row r="8" spans="1:10" ht="17.25" customHeight="1">
      <c r="A8" s="90">
        <v>13058</v>
      </c>
      <c r="B8" s="29">
        <v>9186</v>
      </c>
      <c r="C8" s="29">
        <f t="shared" si="0"/>
        <v>50798</v>
      </c>
      <c r="D8" s="29">
        <v>25141</v>
      </c>
      <c r="E8" s="29">
        <v>25657</v>
      </c>
      <c r="F8" s="29">
        <f t="shared" si="2"/>
        <v>1161</v>
      </c>
      <c r="G8" s="29">
        <f t="shared" si="3"/>
        <v>5665</v>
      </c>
      <c r="H8" s="32">
        <f t="shared" si="4"/>
        <v>0.12551791372166707</v>
      </c>
      <c r="I8" s="36">
        <f t="shared" si="1"/>
        <v>5.5299368604397996</v>
      </c>
      <c r="J8" s="29">
        <v>730.17105074026165</v>
      </c>
    </row>
    <row r="9" spans="1:10" ht="17.25" customHeight="1">
      <c r="A9" s="90">
        <v>14885</v>
      </c>
      <c r="B9" s="29">
        <v>11126</v>
      </c>
      <c r="C9" s="29">
        <f t="shared" si="0"/>
        <v>59277</v>
      </c>
      <c r="D9" s="29">
        <v>29500</v>
      </c>
      <c r="E9" s="29">
        <v>29777</v>
      </c>
      <c r="F9" s="29">
        <f t="shared" si="2"/>
        <v>1940</v>
      </c>
      <c r="G9" s="29">
        <f t="shared" si="3"/>
        <v>8479</v>
      </c>
      <c r="H9" s="32">
        <f t="shared" si="4"/>
        <v>0.16691602031576047</v>
      </c>
      <c r="I9" s="36">
        <f t="shared" si="1"/>
        <v>5.327790760381089</v>
      </c>
      <c r="J9" s="29">
        <v>852.04829667960337</v>
      </c>
    </row>
    <row r="10" spans="1:10" ht="17.25" customHeight="1">
      <c r="A10" s="90">
        <v>17441</v>
      </c>
      <c r="B10" s="30" t="s">
        <v>290</v>
      </c>
      <c r="C10" s="29">
        <v>90971</v>
      </c>
      <c r="D10" s="30" t="s">
        <v>290</v>
      </c>
      <c r="E10" s="30" t="s">
        <v>290</v>
      </c>
      <c r="F10" s="30" t="s">
        <v>290</v>
      </c>
      <c r="G10" s="29">
        <f t="shared" si="3"/>
        <v>31694</v>
      </c>
      <c r="H10" s="32">
        <f t="shared" si="4"/>
        <v>0.53467618131821781</v>
      </c>
      <c r="I10" s="30" t="s">
        <v>290</v>
      </c>
      <c r="J10" s="29">
        <v>1307.6182262469456</v>
      </c>
    </row>
    <row r="11" spans="1:10" ht="17.25" customHeight="1">
      <c r="A11" s="90">
        <v>18537</v>
      </c>
      <c r="B11" s="29">
        <v>19800</v>
      </c>
      <c r="C11" s="29">
        <f>D11+E11</f>
        <v>96878</v>
      </c>
      <c r="D11" s="29">
        <v>47704</v>
      </c>
      <c r="E11" s="29">
        <v>49174</v>
      </c>
      <c r="F11" s="30" t="s">
        <v>290</v>
      </c>
      <c r="G11" s="29">
        <f t="shared" si="3"/>
        <v>5907</v>
      </c>
      <c r="H11" s="32">
        <f t="shared" si="4"/>
        <v>6.4932780776291346E-2</v>
      </c>
      <c r="I11" s="36">
        <f>C11/B11</f>
        <v>4.8928282828282832</v>
      </c>
      <c r="J11" s="29">
        <v>1392.5255138709215</v>
      </c>
    </row>
    <row r="12" spans="1:10" ht="17.25" customHeight="1">
      <c r="A12" s="90">
        <v>20363</v>
      </c>
      <c r="B12" s="29">
        <v>22694</v>
      </c>
      <c r="C12" s="29">
        <f t="shared" ref="C12:C25" si="5">D12+E12</f>
        <v>109101</v>
      </c>
      <c r="D12" s="29">
        <v>53567</v>
      </c>
      <c r="E12" s="29">
        <v>55534</v>
      </c>
      <c r="F12" s="29">
        <f>B12-B11</f>
        <v>2894</v>
      </c>
      <c r="G12" s="29">
        <f t="shared" si="3"/>
        <v>12223</v>
      </c>
      <c r="H12" s="32">
        <f t="shared" si="4"/>
        <v>0.1261689960568963</v>
      </c>
      <c r="I12" s="36">
        <f t="shared" ref="I12:I25" si="6">C12/B12</f>
        <v>4.8074821538732708</v>
      </c>
      <c r="J12" s="29">
        <v>1568.2190599396292</v>
      </c>
    </row>
    <row r="13" spans="1:10" ht="17.25" customHeight="1">
      <c r="A13" s="90">
        <v>22190</v>
      </c>
      <c r="B13" s="29">
        <v>28089</v>
      </c>
      <c r="C13" s="29">
        <f t="shared" si="5"/>
        <v>124601</v>
      </c>
      <c r="D13" s="29">
        <v>61058</v>
      </c>
      <c r="E13" s="29">
        <v>63543</v>
      </c>
      <c r="F13" s="29">
        <f t="shared" ref="F13:F23" si="7">B13-B12</f>
        <v>5395</v>
      </c>
      <c r="G13" s="29">
        <f t="shared" si="3"/>
        <v>15500</v>
      </c>
      <c r="H13" s="32">
        <f t="shared" si="4"/>
        <v>0.14207019184058808</v>
      </c>
      <c r="I13" s="36">
        <f t="shared" si="6"/>
        <v>4.435935775570508</v>
      </c>
      <c r="J13" s="29">
        <v>1791.0162426333191</v>
      </c>
    </row>
    <row r="14" spans="1:10" ht="17.25" customHeight="1">
      <c r="A14" s="90">
        <v>24016</v>
      </c>
      <c r="B14" s="29">
        <v>43908</v>
      </c>
      <c r="C14" s="29">
        <f t="shared" si="5"/>
        <v>175183</v>
      </c>
      <c r="D14" s="29">
        <v>88314</v>
      </c>
      <c r="E14" s="29">
        <v>86869</v>
      </c>
      <c r="F14" s="29">
        <f t="shared" si="7"/>
        <v>15819</v>
      </c>
      <c r="G14" s="29">
        <f t="shared" si="3"/>
        <v>50582</v>
      </c>
      <c r="H14" s="32">
        <f t="shared" si="4"/>
        <v>0.40595179813966181</v>
      </c>
      <c r="I14" s="36">
        <f t="shared" si="6"/>
        <v>3.9897740730618567</v>
      </c>
      <c r="J14" s="29">
        <v>2518.0825068276558</v>
      </c>
    </row>
    <row r="15" spans="1:10" ht="17.25" customHeight="1">
      <c r="A15" s="90">
        <v>25842</v>
      </c>
      <c r="B15" s="29">
        <v>62169</v>
      </c>
      <c r="C15" s="29">
        <f t="shared" si="5"/>
        <v>228978</v>
      </c>
      <c r="D15" s="29">
        <v>116298</v>
      </c>
      <c r="E15" s="29">
        <v>112680</v>
      </c>
      <c r="F15" s="29">
        <f t="shared" si="7"/>
        <v>18261</v>
      </c>
      <c r="G15" s="29">
        <f t="shared" si="3"/>
        <v>53795</v>
      </c>
      <c r="H15" s="32">
        <f t="shared" si="4"/>
        <v>0.30707888322497046</v>
      </c>
      <c r="I15" s="36">
        <f t="shared" si="6"/>
        <v>3.6831539834965978</v>
      </c>
      <c r="J15" s="29">
        <v>3291.3324708926266</v>
      </c>
    </row>
    <row r="16" spans="1:10" ht="17.25" customHeight="1">
      <c r="A16" s="90">
        <v>27668</v>
      </c>
      <c r="B16" s="29">
        <v>77281</v>
      </c>
      <c r="C16" s="29">
        <f t="shared" si="5"/>
        <v>265975</v>
      </c>
      <c r="D16" s="29">
        <v>134919</v>
      </c>
      <c r="E16" s="29">
        <v>131056</v>
      </c>
      <c r="F16" s="29">
        <f t="shared" si="7"/>
        <v>15112</v>
      </c>
      <c r="G16" s="29">
        <f t="shared" si="3"/>
        <v>36997</v>
      </c>
      <c r="H16" s="32">
        <f t="shared" si="4"/>
        <v>0.16157447440365449</v>
      </c>
      <c r="I16" s="36">
        <f t="shared" si="6"/>
        <v>3.4416609515922412</v>
      </c>
      <c r="J16" s="29">
        <v>3823.127784964784</v>
      </c>
    </row>
    <row r="17" spans="1:10" ht="17.25" customHeight="1">
      <c r="A17" s="90">
        <v>29495</v>
      </c>
      <c r="B17" s="29">
        <v>96757</v>
      </c>
      <c r="C17" s="29">
        <f t="shared" si="5"/>
        <v>300248</v>
      </c>
      <c r="D17" s="29">
        <v>152281</v>
      </c>
      <c r="E17" s="29">
        <v>147967</v>
      </c>
      <c r="F17" s="29">
        <f t="shared" si="7"/>
        <v>19476</v>
      </c>
      <c r="G17" s="29">
        <f t="shared" si="3"/>
        <v>34273</v>
      </c>
      <c r="H17" s="32">
        <f t="shared" si="4"/>
        <v>0.12885797537362534</v>
      </c>
      <c r="I17" s="36">
        <f t="shared" si="6"/>
        <v>3.1031139865849497</v>
      </c>
      <c r="J17" s="29">
        <v>4315.7682909299992</v>
      </c>
    </row>
    <row r="18" spans="1:10" ht="17.25" customHeight="1">
      <c r="A18" s="90">
        <v>31321</v>
      </c>
      <c r="B18" s="29">
        <v>108775</v>
      </c>
      <c r="C18" s="29">
        <f t="shared" si="5"/>
        <v>328387</v>
      </c>
      <c r="D18" s="29">
        <v>167306</v>
      </c>
      <c r="E18" s="29">
        <v>161081</v>
      </c>
      <c r="F18" s="29">
        <f t="shared" si="7"/>
        <v>12018</v>
      </c>
      <c r="G18" s="29">
        <f t="shared" si="3"/>
        <v>28139</v>
      </c>
      <c r="H18" s="32">
        <f t="shared" si="4"/>
        <v>9.3719192134502138E-2</v>
      </c>
      <c r="I18" s="36">
        <f t="shared" si="6"/>
        <v>3.0189565617099516</v>
      </c>
      <c r="J18" s="29">
        <v>4720.2386085956596</v>
      </c>
    </row>
    <row r="19" spans="1:10" ht="17.25" customHeight="1">
      <c r="A19" s="90">
        <v>33147</v>
      </c>
      <c r="B19" s="29">
        <v>124261</v>
      </c>
      <c r="C19" s="29">
        <f t="shared" si="5"/>
        <v>350330</v>
      </c>
      <c r="D19" s="29">
        <v>178914</v>
      </c>
      <c r="E19" s="29">
        <v>171416</v>
      </c>
      <c r="F19" s="29">
        <f t="shared" si="7"/>
        <v>15486</v>
      </c>
      <c r="G19" s="29">
        <f t="shared" si="3"/>
        <v>21943</v>
      </c>
      <c r="H19" s="32">
        <f t="shared" si="4"/>
        <v>6.6820550143580598E-2</v>
      </c>
      <c r="I19" s="36">
        <f t="shared" si="6"/>
        <v>2.8193077474026444</v>
      </c>
      <c r="J19" s="29">
        <v>5035.647549230991</v>
      </c>
    </row>
    <row r="20" spans="1:10" ht="17.25" customHeight="1">
      <c r="A20" s="90">
        <v>34973</v>
      </c>
      <c r="B20" s="29">
        <v>137993</v>
      </c>
      <c r="C20" s="29">
        <f t="shared" si="5"/>
        <v>368651</v>
      </c>
      <c r="D20" s="29">
        <v>186962</v>
      </c>
      <c r="E20" s="29">
        <v>181689</v>
      </c>
      <c r="F20" s="29">
        <f t="shared" si="7"/>
        <v>13732</v>
      </c>
      <c r="G20" s="29">
        <f t="shared" si="3"/>
        <v>18321</v>
      </c>
      <c r="H20" s="32">
        <f t="shared" si="4"/>
        <v>5.2296406245539918E-2</v>
      </c>
      <c r="I20" s="36">
        <f t="shared" si="6"/>
        <v>2.6715195698332526</v>
      </c>
      <c r="J20" s="29">
        <v>5298.9938191749325</v>
      </c>
    </row>
    <row r="21" spans="1:10" s="21" customFormat="1" ht="17.25" customHeight="1">
      <c r="A21" s="90">
        <v>36800</v>
      </c>
      <c r="B21" s="29">
        <v>148455</v>
      </c>
      <c r="C21" s="29">
        <f t="shared" si="5"/>
        <v>379185</v>
      </c>
      <c r="D21" s="29">
        <v>190927</v>
      </c>
      <c r="E21" s="29">
        <v>188258</v>
      </c>
      <c r="F21" s="29">
        <f t="shared" si="7"/>
        <v>10462</v>
      </c>
      <c r="G21" s="29">
        <f t="shared" si="3"/>
        <v>10534</v>
      </c>
      <c r="H21" s="32">
        <f t="shared" si="4"/>
        <v>2.8574451174688254E-2</v>
      </c>
      <c r="I21" s="36">
        <f t="shared" si="6"/>
        <v>2.5542083459634233</v>
      </c>
      <c r="J21" s="29">
        <v>5450.4096593359209</v>
      </c>
    </row>
    <row r="22" spans="1:10" s="21" customFormat="1" ht="17.25" customHeight="1">
      <c r="A22" s="91">
        <v>38626</v>
      </c>
      <c r="B22" s="29">
        <v>161232</v>
      </c>
      <c r="C22" s="29">
        <f t="shared" si="5"/>
        <v>396014</v>
      </c>
      <c r="D22" s="29">
        <v>198365</v>
      </c>
      <c r="E22" s="29">
        <v>197649</v>
      </c>
      <c r="F22" s="29">
        <f t="shared" si="7"/>
        <v>12777</v>
      </c>
      <c r="G22" s="29">
        <f t="shared" si="3"/>
        <v>16829</v>
      </c>
      <c r="H22" s="32">
        <f t="shared" si="4"/>
        <v>4.4382029879873941E-2</v>
      </c>
      <c r="I22" s="36">
        <f t="shared" si="6"/>
        <v>2.4561749528629551</v>
      </c>
      <c r="J22" s="29">
        <v>5692.3099036941212</v>
      </c>
    </row>
    <row r="23" spans="1:10" s="21" customFormat="1" ht="17.25" customHeight="1">
      <c r="A23" s="90">
        <v>40452</v>
      </c>
      <c r="B23" s="29">
        <v>171981</v>
      </c>
      <c r="C23" s="29">
        <f t="shared" si="5"/>
        <v>409657</v>
      </c>
      <c r="D23" s="29">
        <v>203778</v>
      </c>
      <c r="E23" s="29">
        <v>205879</v>
      </c>
      <c r="F23" s="29">
        <f t="shared" si="7"/>
        <v>10749</v>
      </c>
      <c r="G23" s="29">
        <f t="shared" si="3"/>
        <v>13643</v>
      </c>
      <c r="H23" s="32">
        <f t="shared" si="4"/>
        <v>3.44508022443651E-2</v>
      </c>
      <c r="I23" s="36">
        <f t="shared" si="6"/>
        <v>2.3819898709741194</v>
      </c>
      <c r="J23" s="29">
        <v>5888.4145464999283</v>
      </c>
    </row>
    <row r="24" spans="1:10" s="21" customFormat="1" ht="17.25" customHeight="1">
      <c r="A24" s="28">
        <v>42278</v>
      </c>
      <c r="B24" s="29">
        <v>180170</v>
      </c>
      <c r="C24" s="29">
        <f t="shared" si="5"/>
        <v>423894</v>
      </c>
      <c r="D24" s="103">
        <v>210032</v>
      </c>
      <c r="E24" s="103">
        <v>213862</v>
      </c>
      <c r="F24" s="29">
        <f t="shared" ref="F24" si="8">B24-B23</f>
        <v>8189</v>
      </c>
      <c r="G24" s="29">
        <f t="shared" ref="G24" si="9">C24-C23</f>
        <v>14237</v>
      </c>
      <c r="H24" s="32">
        <f t="shared" ref="H24" si="10">G24/C23</f>
        <v>3.4753464483702222E-2</v>
      </c>
      <c r="I24" s="36">
        <f t="shared" si="6"/>
        <v>2.3527446300715988</v>
      </c>
      <c r="J24" s="29">
        <f>C24/69.57</f>
        <v>6093.0573523070298</v>
      </c>
    </row>
    <row r="25" spans="1:10" ht="17.25" customHeight="1">
      <c r="A25" s="92">
        <v>43862</v>
      </c>
      <c r="B25" s="97">
        <v>191165</v>
      </c>
      <c r="C25" s="98">
        <f t="shared" si="5"/>
        <v>434698</v>
      </c>
      <c r="D25" s="104">
        <v>214772</v>
      </c>
      <c r="E25" s="104">
        <v>219926</v>
      </c>
      <c r="F25" s="97">
        <f>B25-B24</f>
        <v>10995</v>
      </c>
      <c r="G25" s="97">
        <f>C25-C24</f>
        <v>10804</v>
      </c>
      <c r="H25" s="99">
        <f>G25/C24</f>
        <v>2.5487503951459562E-2</v>
      </c>
      <c r="I25" s="100">
        <f t="shared" si="6"/>
        <v>2.2739413595584965</v>
      </c>
      <c r="J25" s="80">
        <f>C25/69.56</f>
        <v>6249.2524439332947</v>
      </c>
    </row>
    <row r="26" spans="1:10">
      <c r="A26" s="22"/>
      <c r="B26" s="23"/>
      <c r="C26" s="23"/>
      <c r="D26" s="23"/>
      <c r="E26" s="23"/>
      <c r="F26" s="24"/>
      <c r="G26" s="24"/>
      <c r="H26" s="24"/>
      <c r="I26" s="25"/>
      <c r="J26" s="23"/>
    </row>
    <row r="27" spans="1:10">
      <c r="A27" s="2" t="s">
        <v>346</v>
      </c>
    </row>
    <row r="28" spans="1:10" ht="13.5" customHeight="1">
      <c r="A28" s="2" t="s">
        <v>347</v>
      </c>
    </row>
    <row r="29" spans="1:10">
      <c r="A29" s="2" t="s">
        <v>294</v>
      </c>
    </row>
    <row r="31" spans="1:10">
      <c r="A31" s="108" t="s">
        <v>303</v>
      </c>
      <c r="B31" s="108"/>
      <c r="C31" s="108"/>
      <c r="D31" s="108"/>
      <c r="E31" s="108"/>
      <c r="F31" s="108"/>
      <c r="G31" s="108"/>
      <c r="H31" s="108"/>
      <c r="I31" s="108"/>
      <c r="J31" s="108"/>
    </row>
    <row r="58" spans="1:10">
      <c r="A58" s="108" t="s">
        <v>304</v>
      </c>
      <c r="B58" s="108"/>
      <c r="C58" s="108"/>
      <c r="D58" s="108"/>
      <c r="E58" s="108"/>
      <c r="F58" s="108"/>
      <c r="G58" s="108"/>
      <c r="H58" s="108"/>
      <c r="I58" s="108"/>
      <c r="J58" s="108"/>
    </row>
  </sheetData>
  <mergeCells count="7">
    <mergeCell ref="A31:J31"/>
    <mergeCell ref="A58:J58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8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24" t="s">
        <v>274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18" customHeight="1">
      <c r="A2" s="5" t="s">
        <v>351</v>
      </c>
      <c r="B2" s="5"/>
      <c r="C2" s="5"/>
      <c r="D2" s="5"/>
      <c r="E2" s="39"/>
      <c r="F2" s="5"/>
      <c r="G2" s="5"/>
      <c r="H2" s="40"/>
      <c r="I2" s="26"/>
      <c r="J2" s="26"/>
      <c r="K2" s="7"/>
    </row>
    <row r="3" spans="1:11" ht="17.25" customHeight="1">
      <c r="A3" s="119" t="s">
        <v>79</v>
      </c>
      <c r="B3" s="41" t="s">
        <v>78</v>
      </c>
      <c r="C3" s="121" t="s">
        <v>0</v>
      </c>
      <c r="D3" s="122"/>
      <c r="E3" s="123"/>
      <c r="F3" s="8"/>
      <c r="G3" s="119" t="s">
        <v>79</v>
      </c>
      <c r="H3" s="41" t="s">
        <v>78</v>
      </c>
      <c r="I3" s="121" t="s">
        <v>0</v>
      </c>
      <c r="J3" s="122"/>
      <c r="K3" s="123"/>
    </row>
    <row r="4" spans="1:11" ht="17.25" customHeight="1">
      <c r="A4" s="120"/>
      <c r="B4" s="42" t="s">
        <v>3</v>
      </c>
      <c r="C4" s="43" t="s">
        <v>6</v>
      </c>
      <c r="D4" s="43" t="s">
        <v>7</v>
      </c>
      <c r="E4" s="43" t="s">
        <v>8</v>
      </c>
      <c r="F4" s="8"/>
      <c r="G4" s="120"/>
      <c r="H4" s="42" t="s">
        <v>3</v>
      </c>
      <c r="I4" s="43" t="s">
        <v>6</v>
      </c>
      <c r="J4" s="43" t="s">
        <v>7</v>
      </c>
      <c r="K4" s="43" t="s">
        <v>8</v>
      </c>
    </row>
    <row r="5" spans="1:11" ht="18.95" customHeight="1">
      <c r="A5" s="44" t="s">
        <v>80</v>
      </c>
      <c r="B5" s="45">
        <v>691</v>
      </c>
      <c r="C5" s="45">
        <f>D5+E5</f>
        <v>1280</v>
      </c>
      <c r="D5" s="101">
        <v>619</v>
      </c>
      <c r="E5" s="46">
        <v>661</v>
      </c>
      <c r="F5" s="8"/>
      <c r="G5" s="47" t="s">
        <v>87</v>
      </c>
      <c r="H5" s="45">
        <v>469</v>
      </c>
      <c r="I5" s="45">
        <f t="shared" ref="I5:I57" si="0">J5+K5</f>
        <v>1140</v>
      </c>
      <c r="J5" s="46">
        <v>534</v>
      </c>
      <c r="K5" s="46">
        <v>606</v>
      </c>
    </row>
    <row r="6" spans="1:11" ht="18.95" customHeight="1">
      <c r="A6" s="44" t="s">
        <v>82</v>
      </c>
      <c r="B6" s="125">
        <v>4508</v>
      </c>
      <c r="C6" s="127">
        <f>D6+E6</f>
        <v>8476</v>
      </c>
      <c r="D6" s="128">
        <v>4010</v>
      </c>
      <c r="E6" s="128">
        <v>4466</v>
      </c>
      <c r="F6" s="8"/>
      <c r="G6" s="47" t="s">
        <v>89</v>
      </c>
      <c r="H6" s="45">
        <v>773</v>
      </c>
      <c r="I6" s="45">
        <f t="shared" si="0"/>
        <v>1922</v>
      </c>
      <c r="J6" s="46">
        <v>937</v>
      </c>
      <c r="K6" s="46">
        <v>985</v>
      </c>
    </row>
    <row r="7" spans="1:11" ht="18.95" customHeight="1">
      <c r="A7" s="44" t="s">
        <v>84</v>
      </c>
      <c r="B7" s="126"/>
      <c r="C7" s="127"/>
      <c r="D7" s="129"/>
      <c r="E7" s="129"/>
      <c r="F7" s="8"/>
      <c r="G7" s="47" t="s">
        <v>91</v>
      </c>
      <c r="H7" s="45">
        <v>507</v>
      </c>
      <c r="I7" s="45">
        <f t="shared" si="0"/>
        <v>1331</v>
      </c>
      <c r="J7" s="46">
        <v>629</v>
      </c>
      <c r="K7" s="46">
        <v>702</v>
      </c>
    </row>
    <row r="8" spans="1:11" ht="18.95" customHeight="1">
      <c r="A8" s="44" t="s">
        <v>86</v>
      </c>
      <c r="B8" s="45">
        <v>609</v>
      </c>
      <c r="C8" s="45">
        <f>D8+E8</f>
        <v>1112</v>
      </c>
      <c r="D8" s="46">
        <v>567</v>
      </c>
      <c r="E8" s="46">
        <v>545</v>
      </c>
      <c r="F8" s="8"/>
      <c r="G8" s="47" t="s">
        <v>93</v>
      </c>
      <c r="H8" s="45">
        <v>904</v>
      </c>
      <c r="I8" s="45">
        <f t="shared" si="0"/>
        <v>2121</v>
      </c>
      <c r="J8" s="46">
        <v>961</v>
      </c>
      <c r="K8" s="46">
        <v>1160</v>
      </c>
    </row>
    <row r="9" spans="1:11" ht="18.95" customHeight="1">
      <c r="A9" s="44" t="s">
        <v>88</v>
      </c>
      <c r="B9" s="45">
        <v>358</v>
      </c>
      <c r="C9" s="45">
        <f t="shared" ref="C9:C56" si="1">D9+E9</f>
        <v>694</v>
      </c>
      <c r="D9" s="46">
        <v>356</v>
      </c>
      <c r="E9" s="46">
        <v>338</v>
      </c>
      <c r="F9" s="8"/>
      <c r="G9" s="47" t="s">
        <v>95</v>
      </c>
      <c r="H9" s="45">
        <v>669</v>
      </c>
      <c r="I9" s="45">
        <f t="shared" si="0"/>
        <v>1479</v>
      </c>
      <c r="J9" s="46">
        <v>699</v>
      </c>
      <c r="K9" s="46">
        <v>780</v>
      </c>
    </row>
    <row r="10" spans="1:11" ht="18.95" customHeight="1">
      <c r="A10" s="44" t="s">
        <v>90</v>
      </c>
      <c r="B10" s="45">
        <v>1096</v>
      </c>
      <c r="C10" s="45">
        <f t="shared" si="1"/>
        <v>1597</v>
      </c>
      <c r="D10" s="46">
        <v>1129</v>
      </c>
      <c r="E10" s="46">
        <v>468</v>
      </c>
      <c r="F10" s="8"/>
      <c r="G10" s="47" t="s">
        <v>97</v>
      </c>
      <c r="H10" s="45">
        <v>546</v>
      </c>
      <c r="I10" s="45">
        <f t="shared" si="0"/>
        <v>1237</v>
      </c>
      <c r="J10" s="46">
        <v>586</v>
      </c>
      <c r="K10" s="46">
        <v>651</v>
      </c>
    </row>
    <row r="11" spans="1:11" ht="18.95" customHeight="1">
      <c r="A11" s="44" t="s">
        <v>92</v>
      </c>
      <c r="B11" s="45">
        <v>675</v>
      </c>
      <c r="C11" s="45">
        <f t="shared" si="1"/>
        <v>1420</v>
      </c>
      <c r="D11" s="46">
        <v>715</v>
      </c>
      <c r="E11" s="46">
        <v>705</v>
      </c>
      <c r="F11" s="8"/>
      <c r="G11" s="47" t="s">
        <v>99</v>
      </c>
      <c r="H11" s="45">
        <v>556</v>
      </c>
      <c r="I11" s="45">
        <f t="shared" si="0"/>
        <v>1390</v>
      </c>
      <c r="J11" s="46">
        <v>654</v>
      </c>
      <c r="K11" s="46">
        <v>736</v>
      </c>
    </row>
    <row r="12" spans="1:11" ht="18.95" customHeight="1">
      <c r="A12" s="44" t="s">
        <v>94</v>
      </c>
      <c r="B12" s="45">
        <v>119</v>
      </c>
      <c r="C12" s="45">
        <f t="shared" si="1"/>
        <v>314</v>
      </c>
      <c r="D12" s="46">
        <v>158</v>
      </c>
      <c r="E12" s="46">
        <v>156</v>
      </c>
      <c r="F12" s="8"/>
      <c r="G12" s="47" t="s">
        <v>101</v>
      </c>
      <c r="H12" s="45">
        <v>598</v>
      </c>
      <c r="I12" s="45">
        <f t="shared" si="0"/>
        <v>1595</v>
      </c>
      <c r="J12" s="46">
        <v>787</v>
      </c>
      <c r="K12" s="46">
        <v>808</v>
      </c>
    </row>
    <row r="13" spans="1:11" ht="18.95" customHeight="1">
      <c r="A13" s="44" t="s">
        <v>96</v>
      </c>
      <c r="B13" s="45">
        <v>682</v>
      </c>
      <c r="C13" s="45">
        <f t="shared" si="1"/>
        <v>1453</v>
      </c>
      <c r="D13" s="46">
        <v>733</v>
      </c>
      <c r="E13" s="46">
        <v>720</v>
      </c>
      <c r="F13" s="8"/>
      <c r="G13" s="47" t="s">
        <v>103</v>
      </c>
      <c r="H13" s="45">
        <v>823</v>
      </c>
      <c r="I13" s="45">
        <f t="shared" si="0"/>
        <v>1862</v>
      </c>
      <c r="J13" s="46">
        <v>905</v>
      </c>
      <c r="K13" s="46">
        <v>957</v>
      </c>
    </row>
    <row r="14" spans="1:11" ht="18.95" customHeight="1">
      <c r="A14" s="44" t="s">
        <v>98</v>
      </c>
      <c r="B14" s="45">
        <v>657</v>
      </c>
      <c r="C14" s="45">
        <f t="shared" si="1"/>
        <v>1328</v>
      </c>
      <c r="D14" s="46">
        <v>635</v>
      </c>
      <c r="E14" s="46">
        <v>693</v>
      </c>
      <c r="F14" s="8"/>
      <c r="G14" s="47" t="s">
        <v>105</v>
      </c>
      <c r="H14" s="45">
        <v>156</v>
      </c>
      <c r="I14" s="45">
        <f t="shared" si="0"/>
        <v>372</v>
      </c>
      <c r="J14" s="46">
        <v>187</v>
      </c>
      <c r="K14" s="46">
        <v>185</v>
      </c>
    </row>
    <row r="15" spans="1:11" ht="18.95" customHeight="1">
      <c r="A15" s="44" t="s">
        <v>100</v>
      </c>
      <c r="B15" s="45">
        <v>835</v>
      </c>
      <c r="C15" s="45">
        <f t="shared" si="1"/>
        <v>1884</v>
      </c>
      <c r="D15" s="46">
        <v>926</v>
      </c>
      <c r="E15" s="46">
        <v>958</v>
      </c>
      <c r="F15" s="8"/>
      <c r="G15" s="47" t="s">
        <v>107</v>
      </c>
      <c r="H15" s="45">
        <v>583</v>
      </c>
      <c r="I15" s="45">
        <f t="shared" si="0"/>
        <v>1415</v>
      </c>
      <c r="J15" s="46">
        <v>698</v>
      </c>
      <c r="K15" s="46">
        <v>717</v>
      </c>
    </row>
    <row r="16" spans="1:11" ht="18.95" customHeight="1">
      <c r="A16" s="44" t="s">
        <v>102</v>
      </c>
      <c r="B16" s="45">
        <v>480</v>
      </c>
      <c r="C16" s="45">
        <f t="shared" si="1"/>
        <v>989</v>
      </c>
      <c r="D16" s="46">
        <v>514</v>
      </c>
      <c r="E16" s="46">
        <v>475</v>
      </c>
      <c r="F16" s="8"/>
      <c r="G16" s="47" t="s">
        <v>109</v>
      </c>
      <c r="H16" s="45">
        <v>343</v>
      </c>
      <c r="I16" s="45">
        <f t="shared" si="0"/>
        <v>716</v>
      </c>
      <c r="J16" s="46">
        <v>412</v>
      </c>
      <c r="K16" s="46">
        <v>304</v>
      </c>
    </row>
    <row r="17" spans="1:11" ht="18.95" customHeight="1">
      <c r="A17" s="44" t="s">
        <v>104</v>
      </c>
      <c r="B17" s="45">
        <v>1238</v>
      </c>
      <c r="C17" s="45">
        <f t="shared" si="1"/>
        <v>1970</v>
      </c>
      <c r="D17" s="46">
        <v>1011</v>
      </c>
      <c r="E17" s="46">
        <v>959</v>
      </c>
      <c r="F17" s="8"/>
      <c r="G17" s="47" t="s">
        <v>111</v>
      </c>
      <c r="H17" s="45">
        <v>649</v>
      </c>
      <c r="I17" s="45">
        <f t="shared" si="0"/>
        <v>1601</v>
      </c>
      <c r="J17" s="46">
        <v>806</v>
      </c>
      <c r="K17" s="46">
        <v>795</v>
      </c>
    </row>
    <row r="18" spans="1:11" ht="18.95" customHeight="1">
      <c r="A18" s="44" t="s">
        <v>106</v>
      </c>
      <c r="B18" s="45">
        <v>915</v>
      </c>
      <c r="C18" s="45">
        <f t="shared" si="1"/>
        <v>2035</v>
      </c>
      <c r="D18" s="46">
        <v>1015</v>
      </c>
      <c r="E18" s="46">
        <v>1020</v>
      </c>
      <c r="F18" s="8"/>
      <c r="G18" s="47" t="s">
        <v>113</v>
      </c>
      <c r="H18" s="45">
        <v>475</v>
      </c>
      <c r="I18" s="45">
        <f t="shared" si="0"/>
        <v>999</v>
      </c>
      <c r="J18" s="46">
        <v>502</v>
      </c>
      <c r="K18" s="46">
        <v>497</v>
      </c>
    </row>
    <row r="19" spans="1:11" ht="18.95" customHeight="1">
      <c r="A19" s="44" t="s">
        <v>108</v>
      </c>
      <c r="B19" s="45">
        <v>346</v>
      </c>
      <c r="C19" s="45">
        <f t="shared" si="1"/>
        <v>714</v>
      </c>
      <c r="D19" s="46">
        <v>372</v>
      </c>
      <c r="E19" s="46">
        <v>342</v>
      </c>
      <c r="F19" s="8"/>
      <c r="G19" s="47" t="s">
        <v>115</v>
      </c>
      <c r="H19" s="45">
        <v>1245</v>
      </c>
      <c r="I19" s="45">
        <f t="shared" si="0"/>
        <v>2962</v>
      </c>
      <c r="J19" s="46">
        <v>1453</v>
      </c>
      <c r="K19" s="46">
        <v>1509</v>
      </c>
    </row>
    <row r="20" spans="1:11" ht="18.95" customHeight="1">
      <c r="A20" s="44" t="s">
        <v>110</v>
      </c>
      <c r="B20" s="45">
        <v>170</v>
      </c>
      <c r="C20" s="45">
        <f t="shared" si="1"/>
        <v>421</v>
      </c>
      <c r="D20" s="46">
        <v>196</v>
      </c>
      <c r="E20" s="46">
        <v>225</v>
      </c>
      <c r="F20" s="8"/>
      <c r="G20" s="47" t="s">
        <v>117</v>
      </c>
      <c r="H20" s="45">
        <v>970</v>
      </c>
      <c r="I20" s="45">
        <f t="shared" si="0"/>
        <v>2274</v>
      </c>
      <c r="J20" s="46">
        <v>1103</v>
      </c>
      <c r="K20" s="46">
        <v>1171</v>
      </c>
    </row>
    <row r="21" spans="1:11" ht="18.95" customHeight="1">
      <c r="A21" s="44" t="s">
        <v>112</v>
      </c>
      <c r="B21" s="45">
        <v>374</v>
      </c>
      <c r="C21" s="45">
        <f t="shared" si="1"/>
        <v>995</v>
      </c>
      <c r="D21" s="46">
        <v>499</v>
      </c>
      <c r="E21" s="46">
        <v>496</v>
      </c>
      <c r="F21" s="8"/>
      <c r="G21" s="47" t="s">
        <v>119</v>
      </c>
      <c r="H21" s="45">
        <v>735</v>
      </c>
      <c r="I21" s="45">
        <f t="shared" si="0"/>
        <v>1667</v>
      </c>
      <c r="J21" s="46">
        <v>772</v>
      </c>
      <c r="K21" s="46">
        <v>895</v>
      </c>
    </row>
    <row r="22" spans="1:11" ht="18.95" customHeight="1">
      <c r="A22" s="44" t="s">
        <v>114</v>
      </c>
      <c r="B22" s="45">
        <v>853</v>
      </c>
      <c r="C22" s="45">
        <f t="shared" si="1"/>
        <v>1930</v>
      </c>
      <c r="D22" s="46">
        <v>961</v>
      </c>
      <c r="E22" s="46">
        <v>969</v>
      </c>
      <c r="F22" s="8"/>
      <c r="G22" s="47" t="s">
        <v>121</v>
      </c>
      <c r="H22" s="45">
        <v>806</v>
      </c>
      <c r="I22" s="45">
        <f t="shared" si="0"/>
        <v>1936</v>
      </c>
      <c r="J22" s="46">
        <v>928</v>
      </c>
      <c r="K22" s="46">
        <v>1008</v>
      </c>
    </row>
    <row r="23" spans="1:11" ht="18.95" customHeight="1">
      <c r="A23" s="44" t="s">
        <v>116</v>
      </c>
      <c r="B23" s="45">
        <v>642</v>
      </c>
      <c r="C23" s="45">
        <f t="shared" si="1"/>
        <v>1183</v>
      </c>
      <c r="D23" s="46">
        <v>560</v>
      </c>
      <c r="E23" s="46">
        <v>623</v>
      </c>
      <c r="F23" s="8"/>
      <c r="G23" s="47" t="s">
        <v>123</v>
      </c>
      <c r="H23" s="45">
        <v>673</v>
      </c>
      <c r="I23" s="45">
        <f t="shared" si="0"/>
        <v>1774</v>
      </c>
      <c r="J23" s="46">
        <v>897</v>
      </c>
      <c r="K23" s="46">
        <v>877</v>
      </c>
    </row>
    <row r="24" spans="1:11" ht="18.95" customHeight="1">
      <c r="A24" s="44" t="s">
        <v>118</v>
      </c>
      <c r="B24" s="45">
        <v>419</v>
      </c>
      <c r="C24" s="45">
        <f t="shared" si="1"/>
        <v>1101</v>
      </c>
      <c r="D24" s="46">
        <v>494</v>
      </c>
      <c r="E24" s="46">
        <v>607</v>
      </c>
      <c r="F24" s="8"/>
      <c r="G24" s="47" t="s">
        <v>125</v>
      </c>
      <c r="H24" s="45">
        <v>641</v>
      </c>
      <c r="I24" s="45">
        <f t="shared" si="0"/>
        <v>1202</v>
      </c>
      <c r="J24" s="46">
        <v>589</v>
      </c>
      <c r="K24" s="46">
        <v>613</v>
      </c>
    </row>
    <row r="25" spans="1:11" ht="18.95" customHeight="1">
      <c r="A25" s="44" t="s">
        <v>120</v>
      </c>
      <c r="B25" s="45">
        <v>569</v>
      </c>
      <c r="C25" s="45">
        <f t="shared" si="1"/>
        <v>1519</v>
      </c>
      <c r="D25" s="46">
        <v>765</v>
      </c>
      <c r="E25" s="46">
        <v>754</v>
      </c>
      <c r="F25" s="8"/>
      <c r="G25" s="47" t="s">
        <v>127</v>
      </c>
      <c r="H25" s="45">
        <v>906</v>
      </c>
      <c r="I25" s="45">
        <f t="shared" si="0"/>
        <v>1816</v>
      </c>
      <c r="J25" s="46">
        <v>876</v>
      </c>
      <c r="K25" s="46">
        <v>940</v>
      </c>
    </row>
    <row r="26" spans="1:11" ht="18.95" customHeight="1">
      <c r="A26" s="44" t="s">
        <v>122</v>
      </c>
      <c r="B26" s="45">
        <v>467</v>
      </c>
      <c r="C26" s="45">
        <f t="shared" si="1"/>
        <v>1168</v>
      </c>
      <c r="D26" s="46">
        <v>519</v>
      </c>
      <c r="E26" s="46">
        <v>649</v>
      </c>
      <c r="F26" s="8"/>
      <c r="G26" s="47" t="s">
        <v>129</v>
      </c>
      <c r="H26" s="45">
        <v>719</v>
      </c>
      <c r="I26" s="45">
        <f t="shared" si="0"/>
        <v>1694</v>
      </c>
      <c r="J26" s="46">
        <v>796</v>
      </c>
      <c r="K26" s="46">
        <v>898</v>
      </c>
    </row>
    <row r="27" spans="1:11" ht="18.95" customHeight="1">
      <c r="A27" s="44" t="s">
        <v>124</v>
      </c>
      <c r="B27" s="45">
        <v>0</v>
      </c>
      <c r="C27" s="45">
        <f t="shared" si="1"/>
        <v>0</v>
      </c>
      <c r="D27" s="46">
        <v>0</v>
      </c>
      <c r="E27" s="46">
        <v>0</v>
      </c>
      <c r="F27" s="8"/>
      <c r="G27" s="47" t="s">
        <v>131</v>
      </c>
      <c r="H27" s="45">
        <v>404</v>
      </c>
      <c r="I27" s="45">
        <f t="shared" si="0"/>
        <v>642</v>
      </c>
      <c r="J27" s="46">
        <v>277</v>
      </c>
      <c r="K27" s="46">
        <v>365</v>
      </c>
    </row>
    <row r="28" spans="1:11" ht="18.95" customHeight="1">
      <c r="A28" s="44" t="s">
        <v>126</v>
      </c>
      <c r="B28" s="45">
        <v>651</v>
      </c>
      <c r="C28" s="45">
        <f t="shared" si="1"/>
        <v>1775</v>
      </c>
      <c r="D28" s="46">
        <v>882</v>
      </c>
      <c r="E28" s="46">
        <v>893</v>
      </c>
      <c r="F28" s="8"/>
      <c r="G28" s="47" t="s">
        <v>133</v>
      </c>
      <c r="H28" s="45">
        <v>583</v>
      </c>
      <c r="I28" s="45">
        <f t="shared" si="0"/>
        <v>1150</v>
      </c>
      <c r="J28" s="46">
        <v>566</v>
      </c>
      <c r="K28" s="46">
        <v>584</v>
      </c>
    </row>
    <row r="29" spans="1:11" ht="18.95" customHeight="1">
      <c r="A29" s="44" t="s">
        <v>128</v>
      </c>
      <c r="B29" s="45">
        <v>422</v>
      </c>
      <c r="C29" s="45">
        <f t="shared" si="1"/>
        <v>1073</v>
      </c>
      <c r="D29" s="46">
        <v>542</v>
      </c>
      <c r="E29" s="46">
        <v>531</v>
      </c>
      <c r="F29" s="8"/>
      <c r="G29" s="47" t="s">
        <v>135</v>
      </c>
      <c r="H29" s="45">
        <v>452</v>
      </c>
      <c r="I29" s="45">
        <f t="shared" si="0"/>
        <v>836</v>
      </c>
      <c r="J29" s="46">
        <v>455</v>
      </c>
      <c r="K29" s="46">
        <v>381</v>
      </c>
    </row>
    <row r="30" spans="1:11" ht="18.95" customHeight="1">
      <c r="A30" s="44" t="s">
        <v>130</v>
      </c>
      <c r="B30" s="45">
        <v>202</v>
      </c>
      <c r="C30" s="45">
        <f t="shared" si="1"/>
        <v>446</v>
      </c>
      <c r="D30" s="86">
        <v>221</v>
      </c>
      <c r="E30" s="46">
        <v>225</v>
      </c>
      <c r="F30" s="8"/>
      <c r="G30" s="47" t="s">
        <v>137</v>
      </c>
      <c r="H30" s="45">
        <v>771</v>
      </c>
      <c r="I30" s="45">
        <f t="shared" si="0"/>
        <v>1917</v>
      </c>
      <c r="J30" s="46">
        <v>994</v>
      </c>
      <c r="K30" s="46">
        <v>923</v>
      </c>
    </row>
    <row r="31" spans="1:11" ht="18.95" customHeight="1">
      <c r="A31" s="44" t="s">
        <v>132</v>
      </c>
      <c r="B31" s="45">
        <v>2328</v>
      </c>
      <c r="C31" s="45">
        <f t="shared" si="1"/>
        <v>4065</v>
      </c>
      <c r="D31" s="46">
        <v>1929</v>
      </c>
      <c r="E31" s="46">
        <v>2136</v>
      </c>
      <c r="F31" s="8"/>
      <c r="G31" s="44" t="s">
        <v>139</v>
      </c>
      <c r="H31" s="45">
        <v>237</v>
      </c>
      <c r="I31" s="45">
        <f t="shared" si="0"/>
        <v>531</v>
      </c>
      <c r="J31" s="46">
        <v>285</v>
      </c>
      <c r="K31" s="46">
        <v>246</v>
      </c>
    </row>
    <row r="32" spans="1:11" ht="18.95" customHeight="1">
      <c r="A32" s="44" t="s">
        <v>134</v>
      </c>
      <c r="B32" s="45">
        <v>644</v>
      </c>
      <c r="C32" s="45">
        <f t="shared" si="1"/>
        <v>1524</v>
      </c>
      <c r="D32" s="46">
        <v>760</v>
      </c>
      <c r="E32" s="46">
        <v>764</v>
      </c>
      <c r="F32" s="8"/>
      <c r="G32" s="44" t="s">
        <v>141</v>
      </c>
      <c r="H32" s="45">
        <v>552</v>
      </c>
      <c r="I32" s="45">
        <f t="shared" si="0"/>
        <v>1346</v>
      </c>
      <c r="J32" s="46">
        <v>657</v>
      </c>
      <c r="K32" s="46">
        <v>689</v>
      </c>
    </row>
    <row r="33" spans="1:11" ht="18.95" customHeight="1">
      <c r="A33" s="44" t="s">
        <v>136</v>
      </c>
      <c r="B33" s="45">
        <v>282</v>
      </c>
      <c r="C33" s="45">
        <f t="shared" si="1"/>
        <v>663</v>
      </c>
      <c r="D33" s="46">
        <v>334</v>
      </c>
      <c r="E33" s="46">
        <v>329</v>
      </c>
      <c r="F33" s="8"/>
      <c r="G33" s="44" t="s">
        <v>143</v>
      </c>
      <c r="H33" s="45">
        <v>1681</v>
      </c>
      <c r="I33" s="45">
        <f t="shared" si="0"/>
        <v>4110</v>
      </c>
      <c r="J33" s="46">
        <v>2011</v>
      </c>
      <c r="K33" s="46">
        <v>2099</v>
      </c>
    </row>
    <row r="34" spans="1:11" ht="18.95" customHeight="1">
      <c r="A34" s="44" t="s">
        <v>138</v>
      </c>
      <c r="B34" s="45">
        <v>23</v>
      </c>
      <c r="C34" s="45">
        <f t="shared" si="1"/>
        <v>65</v>
      </c>
      <c r="D34" s="46">
        <v>33</v>
      </c>
      <c r="E34" s="46">
        <v>32</v>
      </c>
      <c r="F34" s="8"/>
      <c r="G34" s="44" t="s">
        <v>145</v>
      </c>
      <c r="H34" s="45">
        <v>1019</v>
      </c>
      <c r="I34" s="45">
        <f t="shared" si="0"/>
        <v>2119</v>
      </c>
      <c r="J34" s="46">
        <v>1048</v>
      </c>
      <c r="K34" s="46">
        <v>1071</v>
      </c>
    </row>
    <row r="35" spans="1:11" ht="18.95" customHeight="1">
      <c r="A35" s="44" t="s">
        <v>140</v>
      </c>
      <c r="B35" s="106">
        <v>0</v>
      </c>
      <c r="C35" s="46" t="s">
        <v>300</v>
      </c>
      <c r="D35" s="106">
        <v>0</v>
      </c>
      <c r="E35" s="106">
        <v>0</v>
      </c>
      <c r="F35" s="8"/>
      <c r="G35" s="44" t="s">
        <v>147</v>
      </c>
      <c r="H35" s="45">
        <v>372</v>
      </c>
      <c r="I35" s="45">
        <f t="shared" si="0"/>
        <v>728</v>
      </c>
      <c r="J35" s="46">
        <v>363</v>
      </c>
      <c r="K35" s="46">
        <v>365</v>
      </c>
    </row>
    <row r="36" spans="1:11" ht="18.95" customHeight="1">
      <c r="A36" s="44" t="s">
        <v>142</v>
      </c>
      <c r="B36" s="45">
        <v>760</v>
      </c>
      <c r="C36" s="45">
        <f t="shared" si="1"/>
        <v>1579</v>
      </c>
      <c r="D36" s="46">
        <v>789</v>
      </c>
      <c r="E36" s="46">
        <v>790</v>
      </c>
      <c r="F36" s="8"/>
      <c r="G36" s="44" t="s">
        <v>149</v>
      </c>
      <c r="H36" s="45">
        <v>896</v>
      </c>
      <c r="I36" s="45">
        <f t="shared" si="0"/>
        <v>2095</v>
      </c>
      <c r="J36" s="46">
        <v>1035</v>
      </c>
      <c r="K36" s="46">
        <v>1060</v>
      </c>
    </row>
    <row r="37" spans="1:11" ht="18.95" customHeight="1">
      <c r="A37" s="44" t="s">
        <v>144</v>
      </c>
      <c r="B37" s="45">
        <v>377</v>
      </c>
      <c r="C37" s="45">
        <f t="shared" si="1"/>
        <v>985</v>
      </c>
      <c r="D37" s="46">
        <v>457</v>
      </c>
      <c r="E37" s="46">
        <v>528</v>
      </c>
      <c r="F37" s="8"/>
      <c r="G37" s="44" t="s">
        <v>151</v>
      </c>
      <c r="H37" s="45">
        <v>189</v>
      </c>
      <c r="I37" s="45">
        <f t="shared" si="0"/>
        <v>353</v>
      </c>
      <c r="J37" s="46">
        <v>183</v>
      </c>
      <c r="K37" s="46">
        <v>170</v>
      </c>
    </row>
    <row r="38" spans="1:11" ht="18.95" customHeight="1">
      <c r="A38" s="44" t="s">
        <v>146</v>
      </c>
      <c r="B38" s="45">
        <v>1300</v>
      </c>
      <c r="C38" s="45">
        <f t="shared" si="1"/>
        <v>3137</v>
      </c>
      <c r="D38" s="46">
        <v>1564</v>
      </c>
      <c r="E38" s="46">
        <v>1573</v>
      </c>
      <c r="F38" s="8"/>
      <c r="G38" s="44" t="s">
        <v>153</v>
      </c>
      <c r="H38" s="45">
        <v>886</v>
      </c>
      <c r="I38" s="45">
        <f t="shared" si="0"/>
        <v>1848</v>
      </c>
      <c r="J38" s="46">
        <v>985</v>
      </c>
      <c r="K38" s="46">
        <v>863</v>
      </c>
    </row>
    <row r="39" spans="1:11" ht="18.95" customHeight="1">
      <c r="A39" s="44" t="s">
        <v>148</v>
      </c>
      <c r="B39" s="45">
        <v>836</v>
      </c>
      <c r="C39" s="45">
        <f t="shared" si="1"/>
        <v>2146</v>
      </c>
      <c r="D39" s="46">
        <v>1077</v>
      </c>
      <c r="E39" s="46">
        <v>1069</v>
      </c>
      <c r="F39" s="8"/>
      <c r="G39" s="44" t="s">
        <v>155</v>
      </c>
      <c r="H39" s="45">
        <v>266</v>
      </c>
      <c r="I39" s="45">
        <f t="shared" si="0"/>
        <v>732</v>
      </c>
      <c r="J39" s="46">
        <v>369</v>
      </c>
      <c r="K39" s="46">
        <v>363</v>
      </c>
    </row>
    <row r="40" spans="1:11" ht="18.95" customHeight="1">
      <c r="A40" s="44" t="s">
        <v>150</v>
      </c>
      <c r="B40" s="45">
        <v>589</v>
      </c>
      <c r="C40" s="45">
        <f t="shared" si="1"/>
        <v>1518</v>
      </c>
      <c r="D40" s="46">
        <v>693</v>
      </c>
      <c r="E40" s="46">
        <v>825</v>
      </c>
      <c r="F40" s="8"/>
      <c r="G40" s="44" t="s">
        <v>157</v>
      </c>
      <c r="H40" s="45">
        <v>1037</v>
      </c>
      <c r="I40" s="45">
        <f t="shared" si="0"/>
        <v>2332</v>
      </c>
      <c r="J40" s="46">
        <v>1148</v>
      </c>
      <c r="K40" s="46">
        <v>1184</v>
      </c>
    </row>
    <row r="41" spans="1:11" ht="18.95" customHeight="1">
      <c r="A41" s="44" t="s">
        <v>152</v>
      </c>
      <c r="B41" s="45">
        <v>376</v>
      </c>
      <c r="C41" s="45">
        <f t="shared" si="1"/>
        <v>902</v>
      </c>
      <c r="D41" s="46">
        <v>435</v>
      </c>
      <c r="E41" s="46">
        <v>467</v>
      </c>
      <c r="F41" s="8"/>
      <c r="G41" s="44" t="s">
        <v>158</v>
      </c>
      <c r="H41" s="45">
        <v>578</v>
      </c>
      <c r="I41" s="45">
        <f t="shared" si="0"/>
        <v>1358</v>
      </c>
      <c r="J41" s="46">
        <v>651</v>
      </c>
      <c r="K41" s="46">
        <v>707</v>
      </c>
    </row>
    <row r="42" spans="1:11" ht="18.95" customHeight="1">
      <c r="A42" s="44" t="s">
        <v>154</v>
      </c>
      <c r="B42" s="45">
        <v>450</v>
      </c>
      <c r="C42" s="45">
        <f t="shared" si="1"/>
        <v>1003</v>
      </c>
      <c r="D42" s="46">
        <v>486</v>
      </c>
      <c r="E42" s="46">
        <v>517</v>
      </c>
      <c r="F42" s="8"/>
      <c r="G42" s="44" t="s">
        <v>160</v>
      </c>
      <c r="H42" s="45">
        <v>748</v>
      </c>
      <c r="I42" s="45">
        <f t="shared" si="0"/>
        <v>1721</v>
      </c>
      <c r="J42" s="46">
        <v>870</v>
      </c>
      <c r="K42" s="46">
        <v>851</v>
      </c>
    </row>
    <row r="43" spans="1:11" ht="18.95" customHeight="1">
      <c r="A43" s="44" t="s">
        <v>156</v>
      </c>
      <c r="B43" s="45">
        <v>454</v>
      </c>
      <c r="C43" s="45">
        <f t="shared" si="1"/>
        <v>1079</v>
      </c>
      <c r="D43" s="46">
        <v>543</v>
      </c>
      <c r="E43" s="46">
        <v>536</v>
      </c>
      <c r="F43" s="8"/>
      <c r="G43" s="44" t="s">
        <v>162</v>
      </c>
      <c r="H43" s="45">
        <v>160</v>
      </c>
      <c r="I43" s="45">
        <f t="shared" si="0"/>
        <v>887</v>
      </c>
      <c r="J43" s="46">
        <v>394</v>
      </c>
      <c r="K43" s="46">
        <v>493</v>
      </c>
    </row>
    <row r="44" spans="1:11" ht="18.95" customHeight="1">
      <c r="A44" s="47" t="s">
        <v>17</v>
      </c>
      <c r="B44" s="45">
        <v>227</v>
      </c>
      <c r="C44" s="45">
        <f t="shared" si="1"/>
        <v>625</v>
      </c>
      <c r="D44" s="46">
        <v>272</v>
      </c>
      <c r="E44" s="46">
        <v>353</v>
      </c>
      <c r="F44" s="8"/>
      <c r="G44" s="44" t="s">
        <v>337</v>
      </c>
      <c r="H44" s="45">
        <v>342</v>
      </c>
      <c r="I44" s="45">
        <f t="shared" si="0"/>
        <v>813</v>
      </c>
      <c r="J44" s="46">
        <v>405</v>
      </c>
      <c r="K44" s="46">
        <v>408</v>
      </c>
    </row>
    <row r="45" spans="1:11" ht="18.95" customHeight="1">
      <c r="A45" s="44" t="s">
        <v>159</v>
      </c>
      <c r="B45" s="45">
        <v>1312</v>
      </c>
      <c r="C45" s="45">
        <f t="shared" si="1"/>
        <v>2362</v>
      </c>
      <c r="D45" s="46">
        <v>1148</v>
      </c>
      <c r="E45" s="46">
        <v>1214</v>
      </c>
      <c r="F45" s="8"/>
      <c r="G45" s="44" t="s">
        <v>166</v>
      </c>
      <c r="H45" s="107">
        <v>0</v>
      </c>
      <c r="I45" s="46" t="s">
        <v>300</v>
      </c>
      <c r="J45" s="107">
        <v>0</v>
      </c>
      <c r="K45" s="107">
        <v>0</v>
      </c>
    </row>
    <row r="46" spans="1:11" ht="18.95" customHeight="1">
      <c r="A46" s="47" t="s">
        <v>161</v>
      </c>
      <c r="B46" s="45">
        <v>678</v>
      </c>
      <c r="C46" s="45">
        <f t="shared" si="1"/>
        <v>1364</v>
      </c>
      <c r="D46" s="46">
        <v>585</v>
      </c>
      <c r="E46" s="46">
        <v>779</v>
      </c>
      <c r="F46" s="8"/>
      <c r="G46" s="44" t="s">
        <v>168</v>
      </c>
      <c r="H46" s="45">
        <v>345</v>
      </c>
      <c r="I46" s="45">
        <f t="shared" si="0"/>
        <v>895</v>
      </c>
      <c r="J46" s="46">
        <v>428</v>
      </c>
      <c r="K46" s="46">
        <v>467</v>
      </c>
    </row>
    <row r="47" spans="1:11" ht="18.95" customHeight="1">
      <c r="A47" s="47" t="s">
        <v>163</v>
      </c>
      <c r="B47" s="45">
        <v>653</v>
      </c>
      <c r="C47" s="45">
        <f t="shared" si="1"/>
        <v>1355</v>
      </c>
      <c r="D47" s="46">
        <v>665</v>
      </c>
      <c r="E47" s="46">
        <v>690</v>
      </c>
      <c r="F47" s="8"/>
      <c r="G47" s="44" t="s">
        <v>170</v>
      </c>
      <c r="H47" s="45">
        <v>443</v>
      </c>
      <c r="I47" s="45">
        <f t="shared" si="0"/>
        <v>1057</v>
      </c>
      <c r="J47" s="46">
        <v>521</v>
      </c>
      <c r="K47" s="46">
        <v>536</v>
      </c>
    </row>
    <row r="48" spans="1:11" ht="18.95" customHeight="1">
      <c r="A48" s="47" t="s">
        <v>164</v>
      </c>
      <c r="B48" s="45">
        <v>999</v>
      </c>
      <c r="C48" s="45">
        <f t="shared" si="1"/>
        <v>2009</v>
      </c>
      <c r="D48" s="46">
        <v>941</v>
      </c>
      <c r="E48" s="46">
        <v>1068</v>
      </c>
      <c r="F48" s="8"/>
      <c r="G48" s="44" t="s">
        <v>172</v>
      </c>
      <c r="H48" s="45">
        <v>261</v>
      </c>
      <c r="I48" s="45">
        <f t="shared" si="0"/>
        <v>729</v>
      </c>
      <c r="J48" s="46">
        <v>322</v>
      </c>
      <c r="K48" s="46">
        <v>407</v>
      </c>
    </row>
    <row r="49" spans="1:11" ht="18.95" customHeight="1">
      <c r="A49" s="47" t="s">
        <v>165</v>
      </c>
      <c r="B49" s="45">
        <v>717</v>
      </c>
      <c r="C49" s="45">
        <f t="shared" si="1"/>
        <v>1524</v>
      </c>
      <c r="D49" s="46">
        <v>726</v>
      </c>
      <c r="E49" s="46">
        <v>798</v>
      </c>
      <c r="F49" s="8"/>
      <c r="G49" s="44" t="s">
        <v>338</v>
      </c>
      <c r="H49" s="45">
        <v>405</v>
      </c>
      <c r="I49" s="45">
        <f t="shared" si="0"/>
        <v>1104</v>
      </c>
      <c r="J49" s="46">
        <v>534</v>
      </c>
      <c r="K49" s="46">
        <v>570</v>
      </c>
    </row>
    <row r="50" spans="1:11" ht="18.95" customHeight="1">
      <c r="A50" s="47" t="s">
        <v>167</v>
      </c>
      <c r="B50" s="45">
        <v>659</v>
      </c>
      <c r="C50" s="45">
        <f t="shared" si="1"/>
        <v>1627</v>
      </c>
      <c r="D50" s="46">
        <v>783</v>
      </c>
      <c r="E50" s="46">
        <v>844</v>
      </c>
      <c r="F50" s="8"/>
      <c r="G50" s="44" t="s">
        <v>339</v>
      </c>
      <c r="H50" s="45">
        <v>46</v>
      </c>
      <c r="I50" s="45">
        <f t="shared" si="0"/>
        <v>117</v>
      </c>
      <c r="J50" s="46">
        <v>53</v>
      </c>
      <c r="K50" s="46">
        <v>64</v>
      </c>
    </row>
    <row r="51" spans="1:11" ht="18.95" customHeight="1">
      <c r="A51" s="47" t="s">
        <v>169</v>
      </c>
      <c r="B51" s="45">
        <v>859</v>
      </c>
      <c r="C51" s="45">
        <f t="shared" si="1"/>
        <v>2098</v>
      </c>
      <c r="D51" s="46">
        <v>1039</v>
      </c>
      <c r="E51" s="46">
        <v>1059</v>
      </c>
      <c r="F51" s="8"/>
      <c r="G51" s="44" t="s">
        <v>174</v>
      </c>
      <c r="H51" s="45">
        <v>324</v>
      </c>
      <c r="I51" s="45">
        <f t="shared" si="0"/>
        <v>1020</v>
      </c>
      <c r="J51" s="46">
        <v>453</v>
      </c>
      <c r="K51" s="46">
        <v>567</v>
      </c>
    </row>
    <row r="52" spans="1:11" ht="18.75" customHeight="1">
      <c r="A52" s="47" t="s">
        <v>171</v>
      </c>
      <c r="B52" s="45">
        <v>893</v>
      </c>
      <c r="C52" s="45">
        <f t="shared" si="1"/>
        <v>2141</v>
      </c>
      <c r="D52" s="46">
        <v>1051</v>
      </c>
      <c r="E52" s="46">
        <v>1090</v>
      </c>
      <c r="F52" s="8"/>
      <c r="G52" s="44" t="s">
        <v>340</v>
      </c>
      <c r="H52" s="45">
        <v>492</v>
      </c>
      <c r="I52" s="45">
        <f t="shared" si="0"/>
        <v>1237</v>
      </c>
      <c r="J52" s="46">
        <v>615</v>
      </c>
      <c r="K52" s="46">
        <v>622</v>
      </c>
    </row>
    <row r="53" spans="1:11" ht="18.95" customHeight="1">
      <c r="A53" s="47" t="s">
        <v>173</v>
      </c>
      <c r="B53" s="45">
        <v>1053</v>
      </c>
      <c r="C53" s="45">
        <f t="shared" si="1"/>
        <v>2451</v>
      </c>
      <c r="D53" s="46">
        <v>1157</v>
      </c>
      <c r="E53" s="46">
        <v>1294</v>
      </c>
      <c r="F53" s="8"/>
      <c r="G53" s="44" t="s">
        <v>341</v>
      </c>
      <c r="H53" s="45">
        <v>606</v>
      </c>
      <c r="I53" s="45">
        <f t="shared" si="0"/>
        <v>1765</v>
      </c>
      <c r="J53" s="46">
        <v>855</v>
      </c>
      <c r="K53" s="46">
        <v>910</v>
      </c>
    </row>
    <row r="54" spans="1:11" ht="18.95" customHeight="1">
      <c r="A54" s="47" t="s">
        <v>175</v>
      </c>
      <c r="B54" s="45">
        <v>555</v>
      </c>
      <c r="C54" s="45">
        <f t="shared" si="1"/>
        <v>1445</v>
      </c>
      <c r="D54" s="46">
        <v>651</v>
      </c>
      <c r="E54" s="46">
        <v>794</v>
      </c>
      <c r="F54" s="8"/>
      <c r="G54" s="44" t="s">
        <v>176</v>
      </c>
      <c r="H54" s="45">
        <v>414</v>
      </c>
      <c r="I54" s="45">
        <f t="shared" si="0"/>
        <v>966</v>
      </c>
      <c r="J54" s="46">
        <v>507</v>
      </c>
      <c r="K54" s="46">
        <v>459</v>
      </c>
    </row>
    <row r="55" spans="1:11" ht="18.95" customHeight="1">
      <c r="A55" s="47" t="s">
        <v>81</v>
      </c>
      <c r="B55" s="45">
        <v>702</v>
      </c>
      <c r="C55" s="45">
        <f t="shared" si="1"/>
        <v>1686</v>
      </c>
      <c r="D55" s="46">
        <v>783</v>
      </c>
      <c r="E55" s="46">
        <v>903</v>
      </c>
      <c r="F55" s="8"/>
      <c r="G55" s="44" t="s">
        <v>177</v>
      </c>
      <c r="H55" s="45">
        <v>576</v>
      </c>
      <c r="I55" s="45">
        <f t="shared" si="0"/>
        <v>1555</v>
      </c>
      <c r="J55" s="46">
        <v>766</v>
      </c>
      <c r="K55" s="46">
        <v>789</v>
      </c>
    </row>
    <row r="56" spans="1:11" ht="18.75" customHeight="1">
      <c r="A56" s="47" t="s">
        <v>83</v>
      </c>
      <c r="B56" s="45">
        <v>938</v>
      </c>
      <c r="C56" s="45">
        <f t="shared" si="1"/>
        <v>2316</v>
      </c>
      <c r="D56" s="46">
        <v>1068</v>
      </c>
      <c r="E56" s="46">
        <v>1248</v>
      </c>
      <c r="F56" s="8"/>
      <c r="G56" s="44" t="s">
        <v>179</v>
      </c>
      <c r="H56" s="45">
        <v>651</v>
      </c>
      <c r="I56" s="45">
        <f t="shared" si="0"/>
        <v>1615</v>
      </c>
      <c r="J56" s="46">
        <v>804</v>
      </c>
      <c r="K56" s="46">
        <v>811</v>
      </c>
    </row>
    <row r="57" spans="1:11" ht="18.75" customHeight="1">
      <c r="A57" s="47" t="s">
        <v>85</v>
      </c>
      <c r="B57" s="105">
        <v>749</v>
      </c>
      <c r="C57" s="105">
        <f>D57+E57</f>
        <v>1665</v>
      </c>
      <c r="D57" s="46">
        <v>770</v>
      </c>
      <c r="E57" s="46">
        <v>895</v>
      </c>
      <c r="F57" s="8"/>
      <c r="G57" s="44" t="s">
        <v>181</v>
      </c>
      <c r="H57" s="105">
        <v>402</v>
      </c>
      <c r="I57" s="105">
        <f t="shared" si="0"/>
        <v>1157</v>
      </c>
      <c r="J57" s="46">
        <v>587</v>
      </c>
      <c r="K57" s="46">
        <v>570</v>
      </c>
    </row>
    <row r="58" spans="1:11" ht="33" customHeight="1">
      <c r="A58" s="130" t="s">
        <v>342</v>
      </c>
      <c r="B58" s="130"/>
      <c r="C58" s="130"/>
      <c r="D58" s="130"/>
      <c r="E58" s="130"/>
      <c r="F58" s="130"/>
      <c r="G58" s="130"/>
      <c r="H58" s="130"/>
      <c r="I58" s="130"/>
      <c r="J58" s="130"/>
      <c r="K58" s="130"/>
    </row>
    <row r="59" spans="1:11" ht="20.100000000000001" customHeight="1">
      <c r="A59" s="119" t="s">
        <v>79</v>
      </c>
      <c r="B59" s="41"/>
      <c r="C59" s="121" t="s">
        <v>299</v>
      </c>
      <c r="D59" s="122"/>
      <c r="E59" s="123"/>
      <c r="F59" s="8"/>
      <c r="G59" s="119" t="s">
        <v>79</v>
      </c>
      <c r="H59" s="41" t="s">
        <v>78</v>
      </c>
      <c r="I59" s="121" t="s">
        <v>0</v>
      </c>
      <c r="J59" s="122"/>
      <c r="K59" s="123"/>
    </row>
    <row r="60" spans="1:11" ht="20.100000000000001" customHeight="1">
      <c r="A60" s="120"/>
      <c r="B60" s="42" t="s">
        <v>301</v>
      </c>
      <c r="C60" s="43" t="s">
        <v>296</v>
      </c>
      <c r="D60" s="43" t="s">
        <v>297</v>
      </c>
      <c r="E60" s="43" t="s">
        <v>298</v>
      </c>
      <c r="F60" s="8"/>
      <c r="G60" s="120"/>
      <c r="H60" s="42" t="s">
        <v>3</v>
      </c>
      <c r="I60" s="43" t="s">
        <v>6</v>
      </c>
      <c r="J60" s="43" t="s">
        <v>7</v>
      </c>
      <c r="K60" s="43" t="s">
        <v>8</v>
      </c>
    </row>
    <row r="61" spans="1:11" ht="18.95" customHeight="1">
      <c r="A61" s="44" t="s">
        <v>183</v>
      </c>
      <c r="B61" s="87">
        <v>2006</v>
      </c>
      <c r="C61" s="45">
        <f>D61+E61</f>
        <v>4689</v>
      </c>
      <c r="D61" s="88">
        <v>2387</v>
      </c>
      <c r="E61" s="89">
        <v>2302</v>
      </c>
      <c r="F61" s="8"/>
      <c r="G61" s="44" t="s">
        <v>271</v>
      </c>
      <c r="H61" s="45">
        <v>721</v>
      </c>
      <c r="I61" s="45">
        <v>1662</v>
      </c>
      <c r="J61" s="46">
        <v>836</v>
      </c>
      <c r="K61" s="46">
        <v>826</v>
      </c>
    </row>
    <row r="62" spans="1:11" ht="18.95" customHeight="1">
      <c r="A62" s="44" t="s">
        <v>185</v>
      </c>
      <c r="B62" s="45">
        <v>738</v>
      </c>
      <c r="C62" s="45">
        <f>D62+E62</f>
        <v>1606</v>
      </c>
      <c r="D62" s="46">
        <v>798</v>
      </c>
      <c r="E62" s="46">
        <v>808</v>
      </c>
      <c r="F62" s="8"/>
      <c r="G62" s="44" t="s">
        <v>178</v>
      </c>
      <c r="H62" s="45">
        <v>1186</v>
      </c>
      <c r="I62" s="45">
        <v>2982</v>
      </c>
      <c r="J62" s="46">
        <v>1469</v>
      </c>
      <c r="K62" s="46">
        <v>1513</v>
      </c>
    </row>
    <row r="63" spans="1:11" ht="18.95" customHeight="1">
      <c r="A63" s="44" t="s">
        <v>187</v>
      </c>
      <c r="B63" s="45">
        <v>187</v>
      </c>
      <c r="C63" s="45">
        <f t="shared" ref="C63:C111" si="2">D63+E63</f>
        <v>378</v>
      </c>
      <c r="D63" s="46">
        <v>197</v>
      </c>
      <c r="E63" s="46">
        <v>181</v>
      </c>
      <c r="F63" s="8"/>
      <c r="G63" s="44" t="s">
        <v>180</v>
      </c>
      <c r="H63" s="45">
        <v>906</v>
      </c>
      <c r="I63" s="45">
        <v>2448</v>
      </c>
      <c r="J63" s="46">
        <v>1225</v>
      </c>
      <c r="K63" s="46">
        <v>1223</v>
      </c>
    </row>
    <row r="64" spans="1:11" ht="18.95" customHeight="1">
      <c r="A64" s="44" t="s">
        <v>189</v>
      </c>
      <c r="B64" s="45">
        <v>1217</v>
      </c>
      <c r="C64" s="45">
        <f t="shared" si="2"/>
        <v>2667</v>
      </c>
      <c r="D64" s="46">
        <v>1316</v>
      </c>
      <c r="E64" s="46">
        <v>1351</v>
      </c>
      <c r="F64" s="8"/>
      <c r="G64" s="44" t="s">
        <v>182</v>
      </c>
      <c r="H64" s="45">
        <v>960</v>
      </c>
      <c r="I64" s="45">
        <v>2604</v>
      </c>
      <c r="J64" s="46">
        <v>1278</v>
      </c>
      <c r="K64" s="46">
        <v>1326</v>
      </c>
    </row>
    <row r="65" spans="1:11" ht="18.95" customHeight="1">
      <c r="A65" s="44" t="s">
        <v>191</v>
      </c>
      <c r="B65" s="45">
        <v>1155</v>
      </c>
      <c r="C65" s="45">
        <f t="shared" si="2"/>
        <v>2627</v>
      </c>
      <c r="D65" s="46">
        <v>1257</v>
      </c>
      <c r="E65" s="46">
        <v>1370</v>
      </c>
      <c r="F65" s="8"/>
      <c r="G65" s="44" t="s">
        <v>184</v>
      </c>
      <c r="H65" s="45">
        <v>970</v>
      </c>
      <c r="I65" s="45">
        <v>2403</v>
      </c>
      <c r="J65" s="46">
        <v>1139</v>
      </c>
      <c r="K65" s="46">
        <v>1264</v>
      </c>
    </row>
    <row r="66" spans="1:11" ht="18.95" customHeight="1">
      <c r="A66" s="44" t="s">
        <v>193</v>
      </c>
      <c r="B66" s="45">
        <v>696</v>
      </c>
      <c r="C66" s="45">
        <f t="shared" si="2"/>
        <v>1761</v>
      </c>
      <c r="D66" s="46">
        <v>902</v>
      </c>
      <c r="E66" s="46">
        <v>859</v>
      </c>
      <c r="F66" s="8"/>
      <c r="G66" s="44" t="s">
        <v>186</v>
      </c>
      <c r="H66" s="45">
        <v>594</v>
      </c>
      <c r="I66" s="45">
        <v>1165</v>
      </c>
      <c r="J66" s="46">
        <v>581</v>
      </c>
      <c r="K66" s="46">
        <v>584</v>
      </c>
    </row>
    <row r="67" spans="1:11" ht="18.95" customHeight="1">
      <c r="A67" s="44" t="s">
        <v>343</v>
      </c>
      <c r="B67" s="45">
        <v>306</v>
      </c>
      <c r="C67" s="45">
        <f t="shared" si="2"/>
        <v>719</v>
      </c>
      <c r="D67" s="46">
        <v>355</v>
      </c>
      <c r="E67" s="46">
        <v>364</v>
      </c>
      <c r="F67" s="8"/>
      <c r="G67" s="44" t="s">
        <v>188</v>
      </c>
      <c r="H67" s="45">
        <v>726</v>
      </c>
      <c r="I67" s="45">
        <v>1803</v>
      </c>
      <c r="J67" s="46">
        <v>882</v>
      </c>
      <c r="K67" s="46">
        <v>921</v>
      </c>
    </row>
    <row r="68" spans="1:11" ht="18.95" customHeight="1">
      <c r="A68" s="44" t="s">
        <v>344</v>
      </c>
      <c r="B68" s="45">
        <v>334</v>
      </c>
      <c r="C68" s="45">
        <f t="shared" si="2"/>
        <v>879</v>
      </c>
      <c r="D68" s="46">
        <v>434</v>
      </c>
      <c r="E68" s="46">
        <v>445</v>
      </c>
      <c r="F68" s="8"/>
      <c r="G68" s="44" t="s">
        <v>190</v>
      </c>
      <c r="H68" s="45">
        <v>561</v>
      </c>
      <c r="I68" s="45">
        <v>1189</v>
      </c>
      <c r="J68" s="46">
        <v>667</v>
      </c>
      <c r="K68" s="46">
        <v>522</v>
      </c>
    </row>
    <row r="69" spans="1:11" ht="18.95" customHeight="1">
      <c r="A69" s="44" t="s">
        <v>16</v>
      </c>
      <c r="B69" s="45">
        <v>541</v>
      </c>
      <c r="C69" s="45">
        <f t="shared" si="2"/>
        <v>1159</v>
      </c>
      <c r="D69" s="46">
        <v>539</v>
      </c>
      <c r="E69" s="46">
        <v>620</v>
      </c>
      <c r="F69" s="8"/>
      <c r="G69" s="44" t="s">
        <v>192</v>
      </c>
      <c r="H69" s="45">
        <v>292</v>
      </c>
      <c r="I69" s="45">
        <v>649</v>
      </c>
      <c r="J69" s="46">
        <v>321</v>
      </c>
      <c r="K69" s="46">
        <v>328</v>
      </c>
    </row>
    <row r="70" spans="1:11" ht="18.95" customHeight="1">
      <c r="A70" s="44" t="s">
        <v>196</v>
      </c>
      <c r="B70" s="45">
        <v>488</v>
      </c>
      <c r="C70" s="45">
        <f t="shared" si="2"/>
        <v>1257</v>
      </c>
      <c r="D70" s="46">
        <v>592</v>
      </c>
      <c r="E70" s="46">
        <v>665</v>
      </c>
      <c r="F70" s="8"/>
      <c r="G70" s="44" t="s">
        <v>194</v>
      </c>
      <c r="H70" s="45">
        <v>8984</v>
      </c>
      <c r="I70" s="45">
        <v>21750</v>
      </c>
      <c r="J70" s="46">
        <v>10497</v>
      </c>
      <c r="K70" s="46">
        <v>11253</v>
      </c>
    </row>
    <row r="71" spans="1:11" ht="18.95" customHeight="1">
      <c r="A71" s="44" t="s">
        <v>198</v>
      </c>
      <c r="B71" s="45">
        <v>902</v>
      </c>
      <c r="C71" s="45">
        <f t="shared" si="2"/>
        <v>2266</v>
      </c>
      <c r="D71" s="46">
        <v>1071</v>
      </c>
      <c r="E71" s="46">
        <v>1195</v>
      </c>
      <c r="F71" s="8"/>
      <c r="G71" s="44" t="s">
        <v>195</v>
      </c>
      <c r="H71" s="45">
        <v>17</v>
      </c>
      <c r="I71" s="45">
        <v>67</v>
      </c>
      <c r="J71" s="46">
        <v>27</v>
      </c>
      <c r="K71" s="46">
        <v>40</v>
      </c>
    </row>
    <row r="72" spans="1:11" ht="18.95" customHeight="1">
      <c r="A72" s="44" t="s">
        <v>200</v>
      </c>
      <c r="B72" s="45">
        <v>669</v>
      </c>
      <c r="C72" s="45">
        <f t="shared" si="2"/>
        <v>1447</v>
      </c>
      <c r="D72" s="46">
        <v>702</v>
      </c>
      <c r="E72" s="46">
        <v>745</v>
      </c>
      <c r="F72" s="8"/>
      <c r="G72" s="44" t="s">
        <v>197</v>
      </c>
      <c r="H72" s="45">
        <v>935</v>
      </c>
      <c r="I72" s="45">
        <v>2931</v>
      </c>
      <c r="J72" s="46">
        <v>1425</v>
      </c>
      <c r="K72" s="46">
        <v>1506</v>
      </c>
    </row>
    <row r="73" spans="1:11" ht="18.95" customHeight="1">
      <c r="A73" s="44" t="s">
        <v>202</v>
      </c>
      <c r="B73" s="45">
        <v>810</v>
      </c>
      <c r="C73" s="45">
        <f t="shared" si="2"/>
        <v>1939</v>
      </c>
      <c r="D73" s="46">
        <v>890</v>
      </c>
      <c r="E73" s="46">
        <v>1049</v>
      </c>
      <c r="F73" s="8"/>
      <c r="G73" s="44" t="s">
        <v>199</v>
      </c>
      <c r="H73" s="45">
        <v>6257</v>
      </c>
      <c r="I73" s="45">
        <v>13726</v>
      </c>
      <c r="J73" s="46">
        <v>6961</v>
      </c>
      <c r="K73" s="46">
        <v>6765</v>
      </c>
    </row>
    <row r="74" spans="1:11" ht="18.95" customHeight="1">
      <c r="A74" s="44" t="s">
        <v>204</v>
      </c>
      <c r="B74" s="45">
        <v>958</v>
      </c>
      <c r="C74" s="45">
        <f t="shared" si="2"/>
        <v>2210</v>
      </c>
      <c r="D74" s="46">
        <v>1085</v>
      </c>
      <c r="E74" s="46">
        <v>1125</v>
      </c>
      <c r="F74" s="8"/>
      <c r="G74" s="44" t="s">
        <v>201</v>
      </c>
      <c r="H74" s="45">
        <v>841</v>
      </c>
      <c r="I74" s="45">
        <v>1474</v>
      </c>
      <c r="J74" s="46">
        <v>727</v>
      </c>
      <c r="K74" s="46">
        <v>747</v>
      </c>
    </row>
    <row r="75" spans="1:11" ht="18.95" customHeight="1">
      <c r="A75" s="44" t="s">
        <v>206</v>
      </c>
      <c r="B75" s="45">
        <v>1244</v>
      </c>
      <c r="C75" s="45">
        <f t="shared" si="2"/>
        <v>2441</v>
      </c>
      <c r="D75" s="46">
        <v>1152</v>
      </c>
      <c r="E75" s="46">
        <v>1289</v>
      </c>
      <c r="F75" s="8"/>
      <c r="G75" s="44" t="s">
        <v>203</v>
      </c>
      <c r="H75" s="45">
        <v>1141</v>
      </c>
      <c r="I75" s="45">
        <v>1970</v>
      </c>
      <c r="J75" s="46">
        <v>1004</v>
      </c>
      <c r="K75" s="46">
        <v>966</v>
      </c>
    </row>
    <row r="76" spans="1:11" ht="18.95" customHeight="1">
      <c r="A76" s="44" t="s">
        <v>208</v>
      </c>
      <c r="B76" s="45">
        <v>718</v>
      </c>
      <c r="C76" s="45">
        <f t="shared" si="2"/>
        <v>1376</v>
      </c>
      <c r="D76" s="46">
        <v>661</v>
      </c>
      <c r="E76" s="46">
        <v>715</v>
      </c>
      <c r="F76" s="8"/>
      <c r="G76" s="44" t="s">
        <v>205</v>
      </c>
      <c r="H76" s="45">
        <v>733</v>
      </c>
      <c r="I76" s="45">
        <v>1625</v>
      </c>
      <c r="J76" s="46">
        <v>792</v>
      </c>
      <c r="K76" s="46">
        <v>833</v>
      </c>
    </row>
    <row r="77" spans="1:11" ht="18.95" customHeight="1">
      <c r="A77" s="44" t="s">
        <v>210</v>
      </c>
      <c r="B77" s="45">
        <v>1086</v>
      </c>
      <c r="C77" s="45">
        <f t="shared" si="2"/>
        <v>2309</v>
      </c>
      <c r="D77" s="46">
        <v>1127</v>
      </c>
      <c r="E77" s="46">
        <v>1182</v>
      </c>
      <c r="F77" s="8"/>
      <c r="G77" s="44" t="s">
        <v>207</v>
      </c>
      <c r="H77" s="45">
        <v>394</v>
      </c>
      <c r="I77" s="45">
        <v>839</v>
      </c>
      <c r="J77" s="46">
        <v>423</v>
      </c>
      <c r="K77" s="46">
        <v>416</v>
      </c>
    </row>
    <row r="78" spans="1:11" ht="18.95" customHeight="1">
      <c r="A78" s="44" t="s">
        <v>212</v>
      </c>
      <c r="B78" s="45">
        <v>316</v>
      </c>
      <c r="C78" s="45">
        <f t="shared" si="2"/>
        <v>747</v>
      </c>
      <c r="D78" s="46">
        <v>347</v>
      </c>
      <c r="E78" s="46">
        <v>400</v>
      </c>
      <c r="F78" s="8"/>
      <c r="G78" s="44" t="s">
        <v>209</v>
      </c>
      <c r="H78" s="45">
        <v>456</v>
      </c>
      <c r="I78" s="45">
        <v>1192</v>
      </c>
      <c r="J78" s="46">
        <v>604</v>
      </c>
      <c r="K78" s="46">
        <v>588</v>
      </c>
    </row>
    <row r="79" spans="1:11" ht="18.95" customHeight="1">
      <c r="A79" s="44" t="s">
        <v>214</v>
      </c>
      <c r="B79" s="45">
        <v>263</v>
      </c>
      <c r="C79" s="45">
        <f t="shared" si="2"/>
        <v>610</v>
      </c>
      <c r="D79" s="46">
        <v>265</v>
      </c>
      <c r="E79" s="46">
        <v>345</v>
      </c>
      <c r="F79" s="8"/>
      <c r="G79" s="44" t="s">
        <v>211</v>
      </c>
      <c r="H79" s="45">
        <v>771</v>
      </c>
      <c r="I79" s="45">
        <v>1644</v>
      </c>
      <c r="J79" s="46">
        <v>882</v>
      </c>
      <c r="K79" s="46">
        <v>762</v>
      </c>
    </row>
    <row r="80" spans="1:11" ht="18.95" customHeight="1">
      <c r="A80" s="44" t="s">
        <v>216</v>
      </c>
      <c r="B80" s="45">
        <v>507</v>
      </c>
      <c r="C80" s="45">
        <f t="shared" si="2"/>
        <v>1181</v>
      </c>
      <c r="D80" s="46">
        <v>512</v>
      </c>
      <c r="E80" s="46">
        <v>669</v>
      </c>
      <c r="F80" s="8"/>
      <c r="G80" s="44" t="s">
        <v>213</v>
      </c>
      <c r="H80" s="45">
        <v>1119</v>
      </c>
      <c r="I80" s="45">
        <v>2551</v>
      </c>
      <c r="J80" s="46">
        <v>1419</v>
      </c>
      <c r="K80" s="46">
        <v>1132</v>
      </c>
    </row>
    <row r="81" spans="1:11" ht="18.95" customHeight="1">
      <c r="A81" s="44" t="s">
        <v>218</v>
      </c>
      <c r="B81" s="45">
        <v>326</v>
      </c>
      <c r="C81" s="45">
        <f t="shared" si="2"/>
        <v>705</v>
      </c>
      <c r="D81" s="46">
        <v>284</v>
      </c>
      <c r="E81" s="46">
        <v>421</v>
      </c>
      <c r="F81" s="8"/>
      <c r="G81" s="44" t="s">
        <v>215</v>
      </c>
      <c r="H81" s="45">
        <v>1223</v>
      </c>
      <c r="I81" s="45">
        <v>2539</v>
      </c>
      <c r="J81" s="46">
        <v>1300</v>
      </c>
      <c r="K81" s="46">
        <v>1239</v>
      </c>
    </row>
    <row r="82" spans="1:11" ht="18.95" customHeight="1">
      <c r="A82" s="44" t="s">
        <v>220</v>
      </c>
      <c r="B82" s="45">
        <v>293</v>
      </c>
      <c r="C82" s="45">
        <f t="shared" si="2"/>
        <v>756</v>
      </c>
      <c r="D82" s="46">
        <v>351</v>
      </c>
      <c r="E82" s="46">
        <v>405</v>
      </c>
      <c r="F82" s="8"/>
      <c r="G82" s="44" t="s">
        <v>217</v>
      </c>
      <c r="H82" s="45">
        <v>1024</v>
      </c>
      <c r="I82" s="45">
        <v>2646</v>
      </c>
      <c r="J82" s="46">
        <v>1335</v>
      </c>
      <c r="K82" s="46">
        <v>1311</v>
      </c>
    </row>
    <row r="83" spans="1:11" ht="18.95" customHeight="1">
      <c r="A83" s="47" t="s">
        <v>222</v>
      </c>
      <c r="B83" s="45">
        <v>120</v>
      </c>
      <c r="C83" s="45">
        <f t="shared" si="2"/>
        <v>271</v>
      </c>
      <c r="D83" s="46">
        <v>117</v>
      </c>
      <c r="E83" s="46">
        <v>154</v>
      </c>
      <c r="F83" s="8"/>
      <c r="G83" s="44" t="s">
        <v>219</v>
      </c>
      <c r="H83" s="45">
        <v>1015</v>
      </c>
      <c r="I83" s="45">
        <v>2401</v>
      </c>
      <c r="J83" s="46">
        <v>1256</v>
      </c>
      <c r="K83" s="46">
        <v>1145</v>
      </c>
    </row>
    <row r="84" spans="1:11" ht="18.95" customHeight="1">
      <c r="A84" s="47" t="s">
        <v>224</v>
      </c>
      <c r="B84" s="45">
        <v>100</v>
      </c>
      <c r="C84" s="45">
        <f t="shared" si="2"/>
        <v>236</v>
      </c>
      <c r="D84" s="46">
        <v>118</v>
      </c>
      <c r="E84" s="46">
        <v>118</v>
      </c>
      <c r="F84" s="8"/>
      <c r="G84" s="44" t="s">
        <v>221</v>
      </c>
      <c r="H84" s="45">
        <v>777</v>
      </c>
      <c r="I84" s="45">
        <v>1837</v>
      </c>
      <c r="J84" s="46">
        <v>982</v>
      </c>
      <c r="K84" s="46">
        <v>855</v>
      </c>
    </row>
    <row r="85" spans="1:11" ht="18.95" customHeight="1">
      <c r="A85" s="47" t="s">
        <v>226</v>
      </c>
      <c r="B85" s="45">
        <v>47</v>
      </c>
      <c r="C85" s="45">
        <f t="shared" si="2"/>
        <v>110</v>
      </c>
      <c r="D85" s="46">
        <v>54</v>
      </c>
      <c r="E85" s="46">
        <v>56</v>
      </c>
      <c r="F85" s="8"/>
      <c r="G85" s="44" t="s">
        <v>276</v>
      </c>
      <c r="H85" s="45">
        <v>959</v>
      </c>
      <c r="I85" s="45">
        <v>2451</v>
      </c>
      <c r="J85" s="46">
        <v>1252</v>
      </c>
      <c r="K85" s="46">
        <v>1199</v>
      </c>
    </row>
    <row r="86" spans="1:11" ht="18.95" customHeight="1">
      <c r="A86" s="47" t="s">
        <v>275</v>
      </c>
      <c r="B86" s="45">
        <v>758</v>
      </c>
      <c r="C86" s="45">
        <f t="shared" si="2"/>
        <v>1466</v>
      </c>
      <c r="D86" s="46">
        <v>741</v>
      </c>
      <c r="E86" s="46">
        <v>725</v>
      </c>
      <c r="F86" s="8"/>
      <c r="G86" s="44" t="s">
        <v>223</v>
      </c>
      <c r="H86" s="45">
        <v>1506</v>
      </c>
      <c r="I86" s="45">
        <v>3502</v>
      </c>
      <c r="J86" s="46">
        <v>1776</v>
      </c>
      <c r="K86" s="46">
        <v>1726</v>
      </c>
    </row>
    <row r="87" spans="1:11" ht="18.95" customHeight="1">
      <c r="A87" s="47" t="s">
        <v>277</v>
      </c>
      <c r="B87" s="45">
        <v>776</v>
      </c>
      <c r="C87" s="45">
        <f t="shared" si="2"/>
        <v>1434</v>
      </c>
      <c r="D87" s="46">
        <v>681</v>
      </c>
      <c r="E87" s="46">
        <v>753</v>
      </c>
      <c r="F87" s="8"/>
      <c r="G87" s="44" t="s">
        <v>225</v>
      </c>
      <c r="H87" s="45">
        <v>1203</v>
      </c>
      <c r="I87" s="45">
        <v>2571</v>
      </c>
      <c r="J87" s="46">
        <v>1411</v>
      </c>
      <c r="K87" s="46">
        <v>1160</v>
      </c>
    </row>
    <row r="88" spans="1:11" ht="18.95" customHeight="1">
      <c r="A88" s="47" t="s">
        <v>278</v>
      </c>
      <c r="B88" s="45">
        <v>894</v>
      </c>
      <c r="C88" s="45">
        <f t="shared" si="2"/>
        <v>2141</v>
      </c>
      <c r="D88" s="46">
        <v>1046</v>
      </c>
      <c r="E88" s="46">
        <v>1095</v>
      </c>
      <c r="F88" s="8"/>
      <c r="G88" s="44" t="s">
        <v>227</v>
      </c>
      <c r="H88" s="45">
        <v>1345</v>
      </c>
      <c r="I88" s="45">
        <v>2935</v>
      </c>
      <c r="J88" s="46">
        <v>1555</v>
      </c>
      <c r="K88" s="46">
        <v>1380</v>
      </c>
    </row>
    <row r="89" spans="1:11" ht="18.95" customHeight="1">
      <c r="A89" s="47" t="s">
        <v>279</v>
      </c>
      <c r="B89" s="45">
        <v>646</v>
      </c>
      <c r="C89" s="45">
        <f t="shared" si="2"/>
        <v>1517</v>
      </c>
      <c r="D89" s="46">
        <v>776</v>
      </c>
      <c r="E89" s="46">
        <v>741</v>
      </c>
      <c r="F89" s="8"/>
      <c r="G89" s="44" t="s">
        <v>228</v>
      </c>
      <c r="H89" s="45">
        <v>959</v>
      </c>
      <c r="I89" s="45">
        <v>2451</v>
      </c>
      <c r="J89" s="46">
        <v>1245</v>
      </c>
      <c r="K89" s="46">
        <v>1206</v>
      </c>
    </row>
    <row r="90" spans="1:11" ht="18.95" customHeight="1">
      <c r="A90" s="47" t="s">
        <v>280</v>
      </c>
      <c r="B90" s="45">
        <v>713</v>
      </c>
      <c r="C90" s="45">
        <f t="shared" si="2"/>
        <v>1656</v>
      </c>
      <c r="D90" s="46">
        <v>813</v>
      </c>
      <c r="E90" s="46">
        <v>843</v>
      </c>
      <c r="F90" s="8"/>
      <c r="G90" s="44" t="s">
        <v>230</v>
      </c>
      <c r="H90" s="45">
        <v>0</v>
      </c>
      <c r="I90" s="45">
        <v>0</v>
      </c>
      <c r="J90" s="46">
        <v>0</v>
      </c>
      <c r="K90" s="46">
        <v>0</v>
      </c>
    </row>
    <row r="91" spans="1:11" ht="18.95" customHeight="1">
      <c r="A91" s="47" t="s">
        <v>281</v>
      </c>
      <c r="B91" s="45">
        <v>1138</v>
      </c>
      <c r="C91" s="45">
        <f t="shared" si="2"/>
        <v>2812</v>
      </c>
      <c r="D91" s="46">
        <v>1350</v>
      </c>
      <c r="E91" s="46">
        <v>1462</v>
      </c>
      <c r="F91" s="8"/>
      <c r="G91" s="44" t="s">
        <v>232</v>
      </c>
      <c r="H91" s="45">
        <v>312</v>
      </c>
      <c r="I91" s="45">
        <v>928</v>
      </c>
      <c r="J91" s="46">
        <v>467</v>
      </c>
      <c r="K91" s="46">
        <v>461</v>
      </c>
    </row>
    <row r="92" spans="1:11" ht="18.95" customHeight="1">
      <c r="A92" s="47" t="s">
        <v>229</v>
      </c>
      <c r="B92" s="45">
        <v>697</v>
      </c>
      <c r="C92" s="45">
        <f t="shared" si="2"/>
        <v>1444</v>
      </c>
      <c r="D92" s="46">
        <v>705</v>
      </c>
      <c r="E92" s="46">
        <v>739</v>
      </c>
      <c r="F92" s="8"/>
      <c r="G92" s="44" t="s">
        <v>234</v>
      </c>
      <c r="H92" s="45">
        <v>601</v>
      </c>
      <c r="I92" s="45">
        <v>1595</v>
      </c>
      <c r="J92" s="46">
        <v>820</v>
      </c>
      <c r="K92" s="46">
        <v>775</v>
      </c>
    </row>
    <row r="93" spans="1:11" ht="18.95" customHeight="1">
      <c r="A93" s="47" t="s">
        <v>231</v>
      </c>
      <c r="B93" s="45">
        <v>1166</v>
      </c>
      <c r="C93" s="45">
        <f t="shared" si="2"/>
        <v>2576</v>
      </c>
      <c r="D93" s="46">
        <v>1302</v>
      </c>
      <c r="E93" s="46">
        <v>1274</v>
      </c>
      <c r="F93" s="8"/>
      <c r="G93" s="44" t="s">
        <v>236</v>
      </c>
      <c r="H93" s="45">
        <v>695</v>
      </c>
      <c r="I93" s="45">
        <v>1634</v>
      </c>
      <c r="J93" s="46">
        <v>840</v>
      </c>
      <c r="K93" s="46">
        <v>794</v>
      </c>
    </row>
    <row r="94" spans="1:11" ht="18.95" customHeight="1">
      <c r="A94" s="47" t="s">
        <v>233</v>
      </c>
      <c r="B94" s="45">
        <v>791</v>
      </c>
      <c r="C94" s="45">
        <f t="shared" si="2"/>
        <v>1673</v>
      </c>
      <c r="D94" s="46">
        <v>847</v>
      </c>
      <c r="E94" s="46">
        <v>826</v>
      </c>
      <c r="F94" s="8"/>
      <c r="G94" s="44" t="s">
        <v>238</v>
      </c>
      <c r="H94" s="45">
        <v>2294</v>
      </c>
      <c r="I94" s="45">
        <v>4149</v>
      </c>
      <c r="J94" s="46">
        <v>1992</v>
      </c>
      <c r="K94" s="46">
        <v>2157</v>
      </c>
    </row>
    <row r="95" spans="1:11" ht="18.95" customHeight="1">
      <c r="A95" s="47" t="s">
        <v>235</v>
      </c>
      <c r="B95" s="45">
        <v>851</v>
      </c>
      <c r="C95" s="45">
        <f t="shared" si="2"/>
        <v>1873</v>
      </c>
      <c r="D95" s="46">
        <v>942</v>
      </c>
      <c r="E95" s="46">
        <v>931</v>
      </c>
      <c r="F95" s="8"/>
      <c r="G95" s="44" t="s">
        <v>240</v>
      </c>
      <c r="H95" s="45">
        <v>2567</v>
      </c>
      <c r="I95" s="45">
        <v>4324</v>
      </c>
      <c r="J95" s="46">
        <v>2114</v>
      </c>
      <c r="K95" s="46">
        <v>2210</v>
      </c>
    </row>
    <row r="96" spans="1:11" ht="18.95" customHeight="1">
      <c r="A96" s="47" t="s">
        <v>237</v>
      </c>
      <c r="B96" s="45">
        <v>1036</v>
      </c>
      <c r="C96" s="45">
        <f t="shared" si="2"/>
        <v>2375</v>
      </c>
      <c r="D96" s="46">
        <v>1173</v>
      </c>
      <c r="E96" s="46">
        <v>1202</v>
      </c>
      <c r="F96" s="8"/>
      <c r="G96" s="44" t="s">
        <v>242</v>
      </c>
      <c r="H96" s="45">
        <v>1348</v>
      </c>
      <c r="I96" s="45">
        <v>2530</v>
      </c>
      <c r="J96" s="46">
        <v>1275</v>
      </c>
      <c r="K96" s="46">
        <v>1255</v>
      </c>
    </row>
    <row r="97" spans="1:17" ht="18.95" customHeight="1">
      <c r="A97" s="47" t="s">
        <v>239</v>
      </c>
      <c r="B97" s="45">
        <v>806</v>
      </c>
      <c r="C97" s="45">
        <f t="shared" si="2"/>
        <v>2442</v>
      </c>
      <c r="D97" s="46">
        <v>1193</v>
      </c>
      <c r="E97" s="46">
        <v>1249</v>
      </c>
      <c r="F97" s="8"/>
      <c r="G97" s="44" t="s">
        <v>244</v>
      </c>
      <c r="H97" s="45">
        <v>2463</v>
      </c>
      <c r="I97" s="45">
        <v>5372</v>
      </c>
      <c r="J97" s="46">
        <v>2651</v>
      </c>
      <c r="K97" s="46">
        <v>2721</v>
      </c>
    </row>
    <row r="98" spans="1:17" ht="18.95" customHeight="1">
      <c r="A98" s="47" t="s">
        <v>241</v>
      </c>
      <c r="B98" s="45">
        <v>928</v>
      </c>
      <c r="C98" s="45">
        <f t="shared" si="2"/>
        <v>2512</v>
      </c>
      <c r="D98" s="46">
        <v>1264</v>
      </c>
      <c r="E98" s="46">
        <v>1248</v>
      </c>
      <c r="F98" s="8"/>
      <c r="G98" s="44" t="s">
        <v>246</v>
      </c>
      <c r="H98" s="45">
        <v>1551</v>
      </c>
      <c r="I98" s="45">
        <v>3296</v>
      </c>
      <c r="J98" s="46">
        <v>1570</v>
      </c>
      <c r="K98" s="46">
        <v>1726</v>
      </c>
    </row>
    <row r="99" spans="1:17" ht="18.95" customHeight="1">
      <c r="A99" s="47" t="s">
        <v>243</v>
      </c>
      <c r="B99" s="45">
        <v>1042</v>
      </c>
      <c r="C99" s="45">
        <f t="shared" si="2"/>
        <v>2610</v>
      </c>
      <c r="D99" s="46">
        <v>1293</v>
      </c>
      <c r="E99" s="46">
        <v>1317</v>
      </c>
      <c r="F99" s="8"/>
      <c r="G99" s="44" t="s">
        <v>248</v>
      </c>
      <c r="H99" s="45">
        <v>1482</v>
      </c>
      <c r="I99" s="45">
        <v>3154</v>
      </c>
      <c r="J99" s="46">
        <v>1624</v>
      </c>
      <c r="K99" s="46">
        <v>1530</v>
      </c>
    </row>
    <row r="100" spans="1:17" ht="18.95" customHeight="1">
      <c r="A100" s="47" t="s">
        <v>245</v>
      </c>
      <c r="B100" s="45">
        <v>927</v>
      </c>
      <c r="C100" s="45">
        <f t="shared" si="2"/>
        <v>2319</v>
      </c>
      <c r="D100" s="46">
        <v>1148</v>
      </c>
      <c r="E100" s="46">
        <v>1171</v>
      </c>
      <c r="F100" s="8"/>
      <c r="G100" s="44" t="s">
        <v>250</v>
      </c>
      <c r="H100" s="45">
        <v>1595</v>
      </c>
      <c r="I100" s="45">
        <v>3185</v>
      </c>
      <c r="J100" s="46">
        <v>1654</v>
      </c>
      <c r="K100" s="46">
        <v>1531</v>
      </c>
    </row>
    <row r="101" spans="1:17" ht="18.95" customHeight="1">
      <c r="A101" s="47" t="s">
        <v>247</v>
      </c>
      <c r="B101" s="45">
        <v>743</v>
      </c>
      <c r="C101" s="45">
        <f t="shared" si="2"/>
        <v>2096</v>
      </c>
      <c r="D101" s="46">
        <v>1027</v>
      </c>
      <c r="E101" s="46">
        <v>1069</v>
      </c>
      <c r="F101" s="8"/>
      <c r="G101" s="44" t="s">
        <v>27</v>
      </c>
      <c r="H101" s="45">
        <v>5436</v>
      </c>
      <c r="I101" s="45">
        <v>12694</v>
      </c>
      <c r="J101" s="46">
        <v>6347</v>
      </c>
      <c r="K101" s="46">
        <v>6347</v>
      </c>
    </row>
    <row r="102" spans="1:17" ht="18.95" customHeight="1">
      <c r="A102" s="47" t="s">
        <v>249</v>
      </c>
      <c r="B102" s="45">
        <v>713</v>
      </c>
      <c r="C102" s="45">
        <f t="shared" si="2"/>
        <v>1868</v>
      </c>
      <c r="D102" s="46">
        <v>897</v>
      </c>
      <c r="E102" s="46">
        <v>971</v>
      </c>
      <c r="F102" s="8"/>
      <c r="G102" s="44" t="s">
        <v>253</v>
      </c>
      <c r="H102" s="45">
        <v>5524</v>
      </c>
      <c r="I102" s="45">
        <v>12467</v>
      </c>
      <c r="J102" s="46">
        <v>6358</v>
      </c>
      <c r="K102" s="46">
        <v>6109</v>
      </c>
    </row>
    <row r="103" spans="1:17" ht="18.95" customHeight="1">
      <c r="A103" s="47" t="s">
        <v>251</v>
      </c>
      <c r="B103" s="45">
        <v>401</v>
      </c>
      <c r="C103" s="45">
        <f t="shared" si="2"/>
        <v>1071</v>
      </c>
      <c r="D103" s="46">
        <v>528</v>
      </c>
      <c r="E103" s="46">
        <v>543</v>
      </c>
      <c r="F103" s="8"/>
      <c r="G103" s="44" t="s">
        <v>255</v>
      </c>
      <c r="H103" s="45">
        <v>3715</v>
      </c>
      <c r="I103" s="45">
        <v>8280</v>
      </c>
      <c r="J103" s="46">
        <v>4186</v>
      </c>
      <c r="K103" s="46">
        <v>4094</v>
      </c>
    </row>
    <row r="104" spans="1:17" ht="18.95" customHeight="1">
      <c r="A104" s="47" t="s">
        <v>252</v>
      </c>
      <c r="B104" s="45">
        <v>884</v>
      </c>
      <c r="C104" s="45">
        <f t="shared" si="2"/>
        <v>2233</v>
      </c>
      <c r="D104" s="46">
        <v>1081</v>
      </c>
      <c r="E104" s="46">
        <v>1152</v>
      </c>
      <c r="F104" s="8"/>
      <c r="G104" s="44" t="s">
        <v>257</v>
      </c>
      <c r="H104" s="45">
        <v>212</v>
      </c>
      <c r="I104" s="45">
        <v>471</v>
      </c>
      <c r="J104" s="46">
        <v>243</v>
      </c>
      <c r="K104" s="46">
        <v>228</v>
      </c>
    </row>
    <row r="105" spans="1:17" ht="18.95" customHeight="1">
      <c r="A105" s="47" t="s">
        <v>254</v>
      </c>
      <c r="B105" s="45">
        <v>2277</v>
      </c>
      <c r="C105" s="45">
        <f t="shared" si="2"/>
        <v>4226</v>
      </c>
      <c r="D105" s="46">
        <v>1996</v>
      </c>
      <c r="E105" s="46">
        <v>2230</v>
      </c>
      <c r="F105" s="8"/>
      <c r="G105" s="44" t="s">
        <v>259</v>
      </c>
      <c r="H105" s="45">
        <v>1452</v>
      </c>
      <c r="I105" s="45">
        <v>3670</v>
      </c>
      <c r="J105" s="46">
        <v>1840</v>
      </c>
      <c r="K105" s="46">
        <v>1830</v>
      </c>
      <c r="M105" s="6" t="s">
        <v>47</v>
      </c>
    </row>
    <row r="106" spans="1:17" ht="18.95" customHeight="1">
      <c r="A106" s="47" t="s">
        <v>256</v>
      </c>
      <c r="B106" s="45">
        <v>609</v>
      </c>
      <c r="C106" s="45">
        <f t="shared" si="2"/>
        <v>1696</v>
      </c>
      <c r="D106" s="46">
        <v>829</v>
      </c>
      <c r="E106" s="46">
        <v>867</v>
      </c>
      <c r="F106" s="8"/>
      <c r="G106" s="44" t="s">
        <v>261</v>
      </c>
      <c r="H106" s="45">
        <v>1263</v>
      </c>
      <c r="I106" s="45">
        <v>3154</v>
      </c>
      <c r="J106" s="46">
        <v>1653</v>
      </c>
      <c r="K106" s="46">
        <v>1501</v>
      </c>
    </row>
    <row r="107" spans="1:17" ht="18.95" customHeight="1">
      <c r="A107" s="47" t="s">
        <v>258</v>
      </c>
      <c r="B107" s="45">
        <v>527</v>
      </c>
      <c r="C107" s="45">
        <f t="shared" si="2"/>
        <v>1286</v>
      </c>
      <c r="D107" s="46">
        <v>606</v>
      </c>
      <c r="E107" s="46">
        <v>680</v>
      </c>
      <c r="F107" s="8"/>
      <c r="G107" s="44" t="s">
        <v>263</v>
      </c>
      <c r="H107" s="45">
        <v>2063</v>
      </c>
      <c r="I107" s="45">
        <v>4148</v>
      </c>
      <c r="J107" s="46">
        <v>2279</v>
      </c>
      <c r="K107" s="46">
        <v>1869</v>
      </c>
    </row>
    <row r="108" spans="1:17" ht="18.95" customHeight="1">
      <c r="A108" s="47" t="s">
        <v>260</v>
      </c>
      <c r="B108" s="45">
        <v>1026</v>
      </c>
      <c r="C108" s="45">
        <f t="shared" si="2"/>
        <v>2034</v>
      </c>
      <c r="D108" s="46">
        <v>964</v>
      </c>
      <c r="E108" s="46">
        <v>1070</v>
      </c>
      <c r="F108" s="8"/>
      <c r="G108" s="44" t="s">
        <v>265</v>
      </c>
      <c r="H108" s="45">
        <v>1188</v>
      </c>
      <c r="I108" s="45">
        <v>2802</v>
      </c>
      <c r="J108" s="46">
        <v>1371</v>
      </c>
      <c r="K108" s="46">
        <v>1431</v>
      </c>
    </row>
    <row r="109" spans="1:17" ht="18.95" customHeight="1">
      <c r="A109" s="47" t="s">
        <v>262</v>
      </c>
      <c r="B109" s="46">
        <v>1412</v>
      </c>
      <c r="C109" s="45">
        <f t="shared" si="2"/>
        <v>2891</v>
      </c>
      <c r="D109" s="46">
        <v>1368</v>
      </c>
      <c r="E109" s="46">
        <v>1523</v>
      </c>
      <c r="F109" s="8"/>
      <c r="G109" s="44" t="s">
        <v>267</v>
      </c>
      <c r="H109" s="45">
        <v>494</v>
      </c>
      <c r="I109" s="45">
        <v>1541</v>
      </c>
      <c r="J109" s="46">
        <v>745</v>
      </c>
      <c r="K109" s="46">
        <v>796</v>
      </c>
    </row>
    <row r="110" spans="1:17" ht="18.95" customHeight="1">
      <c r="A110" s="44" t="s">
        <v>264</v>
      </c>
      <c r="B110" s="45">
        <v>1160</v>
      </c>
      <c r="C110" s="45">
        <f t="shared" si="2"/>
        <v>2615</v>
      </c>
      <c r="D110" s="46">
        <v>1273</v>
      </c>
      <c r="E110" s="46">
        <v>1342</v>
      </c>
      <c r="F110" s="8"/>
      <c r="G110" s="44" t="s">
        <v>269</v>
      </c>
      <c r="H110" s="48">
        <v>890</v>
      </c>
      <c r="I110" s="105">
        <v>2349</v>
      </c>
      <c r="J110" s="46">
        <v>1168</v>
      </c>
      <c r="K110" s="46">
        <v>1181</v>
      </c>
    </row>
    <row r="111" spans="1:17" ht="18.95" customHeight="1">
      <c r="A111" s="44" t="s">
        <v>266</v>
      </c>
      <c r="B111" s="45">
        <v>1023</v>
      </c>
      <c r="C111" s="45">
        <f t="shared" si="2"/>
        <v>2466</v>
      </c>
      <c r="D111" s="46">
        <v>1207</v>
      </c>
      <c r="E111" s="46">
        <v>1259</v>
      </c>
      <c r="F111" s="8"/>
      <c r="G111" s="44" t="s">
        <v>26</v>
      </c>
      <c r="H111" s="51">
        <v>6329</v>
      </c>
      <c r="I111" s="105">
        <v>15725</v>
      </c>
      <c r="J111" s="46">
        <v>7736</v>
      </c>
      <c r="K111" s="46">
        <v>7989</v>
      </c>
    </row>
    <row r="112" spans="1:17" ht="18.95" customHeight="1">
      <c r="A112" s="44" t="s">
        <v>268</v>
      </c>
      <c r="B112" s="45">
        <v>0</v>
      </c>
      <c r="C112" s="45">
        <f>D112+E112</f>
        <v>0</v>
      </c>
      <c r="D112" s="46">
        <v>0</v>
      </c>
      <c r="E112" s="46">
        <v>0</v>
      </c>
      <c r="F112" s="8"/>
      <c r="G112" s="44"/>
      <c r="H112" s="48"/>
      <c r="I112" s="48"/>
      <c r="J112" s="49"/>
      <c r="K112" s="49"/>
      <c r="N112" s="10"/>
      <c r="O112" s="11"/>
      <c r="P112" s="11"/>
      <c r="Q112" s="11"/>
    </row>
    <row r="113" spans="1:17" ht="18.95" customHeight="1">
      <c r="A113" s="44" t="s">
        <v>270</v>
      </c>
      <c r="B113" s="105">
        <v>870</v>
      </c>
      <c r="C113" s="105">
        <f t="shared" ref="C113" si="3">D113+E113</f>
        <v>2094</v>
      </c>
      <c r="D113" s="46">
        <v>1015</v>
      </c>
      <c r="E113" s="46">
        <v>1079</v>
      </c>
      <c r="F113" s="8"/>
      <c r="G113" s="50" t="s">
        <v>282</v>
      </c>
      <c r="H113" s="51">
        <f>SUM(B5:B57)+SUM(B61:B113)+SUM(H5:H57)+SUM(H61:H112)</f>
        <v>191165</v>
      </c>
      <c r="I113" s="51">
        <f t="shared" ref="I113:K113" si="4">SUM(C5:C57)+SUM(C61:C113)+SUM(I5:I57)+SUM(I61:I112)</f>
        <v>434698</v>
      </c>
      <c r="J113" s="51">
        <f t="shared" si="4"/>
        <v>214772</v>
      </c>
      <c r="K113" s="51">
        <f t="shared" si="4"/>
        <v>219926</v>
      </c>
      <c r="N113" s="10"/>
      <c r="O113" s="11"/>
      <c r="P113" s="11"/>
      <c r="Q113" s="11"/>
    </row>
    <row r="114" spans="1:17" ht="18.75" customHeight="1">
      <c r="A114" s="39" t="s">
        <v>295</v>
      </c>
      <c r="B114" s="39"/>
      <c r="C114" s="9"/>
      <c r="D114" s="39"/>
      <c r="E114" s="39"/>
      <c r="F114" s="39"/>
      <c r="G114" s="39"/>
      <c r="H114" s="39"/>
      <c r="K114" s="52"/>
    </row>
    <row r="115" spans="1:17" ht="18.75" customHeight="1">
      <c r="B115" s="12"/>
      <c r="C115" s="12"/>
      <c r="D115" s="12"/>
      <c r="E115" s="12"/>
    </row>
    <row r="116" spans="1:17">
      <c r="A116" s="12"/>
      <c r="B116" s="12"/>
      <c r="C116" s="12"/>
      <c r="D116" s="12"/>
      <c r="E116" s="12"/>
    </row>
    <row r="117" spans="1:17">
      <c r="A117" s="12"/>
      <c r="B117" s="12"/>
      <c r="C117" s="12"/>
      <c r="D117" s="12"/>
      <c r="E117" s="12"/>
    </row>
    <row r="118" spans="1:17">
      <c r="A118" s="12"/>
      <c r="B118" s="12"/>
      <c r="C118" s="12"/>
      <c r="D118" s="12"/>
      <c r="E118" s="12"/>
    </row>
    <row r="119" spans="1:17">
      <c r="A119" s="12"/>
      <c r="B119" s="12"/>
      <c r="C119" s="12"/>
      <c r="D119" s="12"/>
      <c r="E119" s="12"/>
    </row>
    <row r="120" spans="1:17">
      <c r="A120" s="12"/>
      <c r="B120" s="12"/>
      <c r="C120" s="12"/>
      <c r="D120" s="12"/>
      <c r="E120" s="12"/>
    </row>
    <row r="121" spans="1:17">
      <c r="A121" s="12"/>
      <c r="B121" s="12"/>
      <c r="C121" s="12"/>
      <c r="D121" s="12"/>
      <c r="E121" s="12"/>
    </row>
    <row r="122" spans="1:17">
      <c r="A122" s="12"/>
      <c r="B122" s="12"/>
      <c r="C122" s="12"/>
      <c r="D122" s="12"/>
      <c r="E122" s="12"/>
    </row>
    <row r="123" spans="1:17">
      <c r="A123" s="12"/>
      <c r="B123" s="12"/>
      <c r="C123" s="12"/>
      <c r="D123" s="12"/>
      <c r="E123" s="12"/>
    </row>
    <row r="124" spans="1:17">
      <c r="A124" s="12"/>
      <c r="B124" s="12"/>
      <c r="C124" s="12"/>
      <c r="D124" s="12"/>
      <c r="E124" s="12"/>
    </row>
    <row r="125" spans="1:17">
      <c r="A125" s="12"/>
      <c r="B125" s="12"/>
      <c r="C125" s="12"/>
      <c r="D125" s="12"/>
      <c r="E125" s="12"/>
    </row>
    <row r="126" spans="1:17">
      <c r="A126" s="12"/>
      <c r="B126" s="12"/>
      <c r="C126" s="12"/>
      <c r="D126" s="12"/>
      <c r="E126" s="12"/>
    </row>
    <row r="127" spans="1:17">
      <c r="A127" s="12"/>
      <c r="B127" s="12"/>
      <c r="C127" s="12"/>
      <c r="D127" s="12"/>
      <c r="E127" s="12"/>
    </row>
    <row r="128" spans="1:17">
      <c r="A128" s="12"/>
      <c r="B128" s="12"/>
      <c r="C128" s="12"/>
      <c r="D128" s="12"/>
      <c r="E128" s="12"/>
    </row>
    <row r="129" spans="1:5">
      <c r="A129" s="12"/>
      <c r="B129" s="12"/>
      <c r="C129" s="12"/>
      <c r="D129" s="12"/>
      <c r="E129" s="12"/>
    </row>
    <row r="130" spans="1:5">
      <c r="A130" s="12"/>
      <c r="B130" s="12"/>
      <c r="C130" s="12"/>
      <c r="D130" s="12"/>
      <c r="E130" s="12"/>
    </row>
    <row r="131" spans="1:5">
      <c r="A131" s="12"/>
      <c r="B131" s="12"/>
      <c r="C131" s="12"/>
      <c r="D131" s="12"/>
      <c r="E131" s="12"/>
    </row>
    <row r="132" spans="1:5">
      <c r="A132" s="12"/>
      <c r="B132" s="12"/>
      <c r="C132" s="12"/>
      <c r="D132" s="12"/>
      <c r="E132" s="12"/>
    </row>
    <row r="133" spans="1:5">
      <c r="A133" s="12"/>
      <c r="B133" s="12"/>
      <c r="C133" s="12"/>
      <c r="D133" s="12"/>
      <c r="E133" s="12"/>
    </row>
    <row r="134" spans="1:5">
      <c r="A134" s="12"/>
      <c r="B134" s="12"/>
      <c r="C134" s="12"/>
      <c r="D134" s="12"/>
      <c r="E134" s="12"/>
    </row>
    <row r="135" spans="1:5">
      <c r="A135" s="12"/>
      <c r="B135" s="12"/>
      <c r="C135" s="12"/>
      <c r="D135" s="12"/>
      <c r="E135" s="12"/>
    </row>
    <row r="136" spans="1:5">
      <c r="A136" s="12"/>
      <c r="B136" s="12"/>
      <c r="C136" s="12"/>
      <c r="D136" s="12"/>
      <c r="E136" s="12"/>
    </row>
    <row r="137" spans="1:5">
      <c r="A137" s="12"/>
      <c r="B137" s="12"/>
      <c r="C137" s="12"/>
      <c r="D137" s="12"/>
      <c r="E137" s="12"/>
    </row>
    <row r="138" spans="1:5">
      <c r="A138" s="12"/>
      <c r="B138" s="12"/>
      <c r="C138" s="12"/>
      <c r="D138" s="12"/>
      <c r="E138" s="12"/>
    </row>
    <row r="139" spans="1:5">
      <c r="A139" s="12"/>
      <c r="B139" s="12"/>
      <c r="C139" s="12"/>
      <c r="D139" s="12"/>
      <c r="E139" s="12"/>
    </row>
    <row r="140" spans="1:5">
      <c r="A140" s="12"/>
      <c r="B140" s="12"/>
      <c r="C140" s="12"/>
      <c r="D140" s="12"/>
      <c r="E140" s="12"/>
    </row>
    <row r="141" spans="1:5">
      <c r="A141" s="12"/>
      <c r="B141" s="12"/>
      <c r="C141" s="12"/>
      <c r="D141" s="12"/>
      <c r="E141" s="12"/>
    </row>
    <row r="142" spans="1:5">
      <c r="A142" s="12"/>
      <c r="B142" s="12"/>
      <c r="C142" s="12"/>
      <c r="D142" s="12"/>
      <c r="E142" s="12"/>
    </row>
    <row r="143" spans="1:5">
      <c r="A143" s="12"/>
      <c r="B143" s="12"/>
      <c r="C143" s="12"/>
      <c r="D143" s="12"/>
      <c r="E143" s="12"/>
    </row>
    <row r="144" spans="1:5">
      <c r="A144" s="12"/>
      <c r="B144" s="12"/>
      <c r="C144" s="12"/>
      <c r="D144" s="12"/>
      <c r="E144" s="12"/>
    </row>
    <row r="145" spans="1:11">
      <c r="A145" s="12"/>
      <c r="B145" s="12"/>
      <c r="C145" s="12"/>
      <c r="D145" s="12"/>
      <c r="E145" s="12"/>
    </row>
    <row r="146" spans="1:11">
      <c r="A146" s="12"/>
      <c r="B146" s="12"/>
      <c r="C146" s="12"/>
      <c r="D146" s="12"/>
      <c r="E146" s="12"/>
    </row>
    <row r="147" spans="1:11">
      <c r="A147" s="12"/>
      <c r="B147" s="12"/>
      <c r="C147" s="12"/>
      <c r="D147" s="12"/>
      <c r="E147" s="12"/>
    </row>
    <row r="148" spans="1:11">
      <c r="A148" s="12"/>
      <c r="B148" s="12"/>
      <c r="C148" s="12"/>
      <c r="D148" s="12"/>
      <c r="E148" s="12"/>
    </row>
    <row r="149" spans="1:11">
      <c r="A149" s="12"/>
      <c r="B149" s="12"/>
      <c r="C149" s="12"/>
      <c r="D149" s="12"/>
      <c r="E149" s="12"/>
    </row>
    <row r="150" spans="1:11">
      <c r="A150" s="12"/>
      <c r="B150" s="12"/>
      <c r="C150" s="12"/>
      <c r="D150" s="12"/>
      <c r="E150" s="12"/>
      <c r="H150" s="12"/>
      <c r="I150" s="12"/>
      <c r="J150" s="12"/>
      <c r="K150" s="12"/>
    </row>
    <row r="151" spans="1:11">
      <c r="A151" s="12"/>
      <c r="B151" s="12"/>
      <c r="C151" s="12"/>
      <c r="D151" s="12"/>
      <c r="E151" s="12"/>
    </row>
    <row r="152" spans="1:11">
      <c r="A152" s="12"/>
      <c r="B152" s="12"/>
      <c r="C152" s="12"/>
      <c r="D152" s="12"/>
      <c r="E152" s="12"/>
    </row>
    <row r="153" spans="1:11">
      <c r="A153" s="12"/>
      <c r="B153" s="12"/>
      <c r="C153" s="12"/>
      <c r="D153" s="12"/>
      <c r="E153" s="12"/>
    </row>
    <row r="154" spans="1:11">
      <c r="A154" s="12"/>
      <c r="B154" s="12"/>
      <c r="C154" s="12"/>
      <c r="D154" s="12"/>
      <c r="E154" s="12"/>
    </row>
    <row r="156" spans="1:11">
      <c r="H156" s="12"/>
      <c r="I156" s="12"/>
      <c r="J156" s="12"/>
      <c r="K156" s="12"/>
    </row>
    <row r="161" spans="7:11" s="12" customFormat="1">
      <c r="G161" s="6"/>
      <c r="H161" s="6"/>
      <c r="I161" s="6"/>
      <c r="J161" s="6"/>
      <c r="K161" s="6"/>
    </row>
  </sheetData>
  <mergeCells count="14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B6:B7"/>
    <mergeCell ref="C6:C7"/>
    <mergeCell ref="D6:D7"/>
    <mergeCell ref="E6:E7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52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09" t="s">
        <v>283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s="3" customFormat="1" ht="24" customHeight="1">
      <c r="A2" s="133" t="s">
        <v>351</v>
      </c>
      <c r="B2" s="134"/>
      <c r="C2" s="27"/>
      <c r="G2" s="53"/>
      <c r="H2" s="27"/>
      <c r="I2" s="27"/>
      <c r="J2" s="27"/>
      <c r="K2" s="53"/>
    </row>
    <row r="3" spans="1:11" s="3" customFormat="1" ht="20.100000000000001" customHeight="1">
      <c r="A3" s="135" t="s">
        <v>15</v>
      </c>
      <c r="B3" s="135" t="s">
        <v>3</v>
      </c>
      <c r="C3" s="138" t="s">
        <v>0</v>
      </c>
      <c r="D3" s="139"/>
      <c r="E3" s="140"/>
      <c r="F3" s="138" t="s">
        <v>14</v>
      </c>
      <c r="G3" s="139"/>
      <c r="H3" s="139"/>
      <c r="I3" s="140"/>
      <c r="J3" s="54" t="s">
        <v>1</v>
      </c>
      <c r="K3" s="54" t="s">
        <v>0</v>
      </c>
    </row>
    <row r="4" spans="1:11" s="3" customFormat="1" ht="20.100000000000001" customHeight="1">
      <c r="A4" s="136"/>
      <c r="B4" s="136"/>
      <c r="C4" s="141"/>
      <c r="D4" s="142"/>
      <c r="E4" s="143"/>
      <c r="F4" s="141"/>
      <c r="G4" s="142"/>
      <c r="H4" s="142"/>
      <c r="I4" s="143"/>
      <c r="J4" s="55" t="s">
        <v>4</v>
      </c>
      <c r="K4" s="55" t="s">
        <v>5</v>
      </c>
    </row>
    <row r="5" spans="1:11" s="3" customFormat="1" ht="20.100000000000001" customHeight="1">
      <c r="A5" s="137"/>
      <c r="B5" s="137"/>
      <c r="C5" s="56" t="s">
        <v>6</v>
      </c>
      <c r="D5" s="56" t="s">
        <v>7</v>
      </c>
      <c r="E5" s="56" t="s">
        <v>8</v>
      </c>
      <c r="F5" s="56" t="s">
        <v>3</v>
      </c>
      <c r="G5" s="57" t="s">
        <v>6</v>
      </c>
      <c r="H5" s="56" t="s">
        <v>7</v>
      </c>
      <c r="I5" s="56" t="s">
        <v>8</v>
      </c>
      <c r="J5" s="58" t="s">
        <v>12</v>
      </c>
      <c r="K5" s="58" t="s">
        <v>13</v>
      </c>
    </row>
    <row r="6" spans="1:11" s="3" customFormat="1" ht="20.100000000000001" customHeight="1">
      <c r="A6" s="56" t="s">
        <v>16</v>
      </c>
      <c r="B6" s="29">
        <v>8847</v>
      </c>
      <c r="C6" s="29">
        <f>SUM(D6,E6)</f>
        <v>19861</v>
      </c>
      <c r="D6" s="30">
        <v>9328</v>
      </c>
      <c r="E6" s="30">
        <v>10533</v>
      </c>
      <c r="F6" s="59">
        <v>7</v>
      </c>
      <c r="G6" s="60">
        <f>SUM(H6,I6)</f>
        <v>-9</v>
      </c>
      <c r="H6" s="60">
        <v>-14</v>
      </c>
      <c r="I6" s="60">
        <v>5</v>
      </c>
      <c r="J6" s="36">
        <f>C6/B6</f>
        <v>2.2449417881767832</v>
      </c>
      <c r="K6" s="29">
        <f>C6/3.055</f>
        <v>6501.1456628477899</v>
      </c>
    </row>
    <row r="7" spans="1:11" s="3" customFormat="1" ht="20.100000000000001" customHeight="1">
      <c r="A7" s="56" t="s">
        <v>17</v>
      </c>
      <c r="B7" s="29">
        <v>25313</v>
      </c>
      <c r="C7" s="29">
        <f t="shared" ref="C7:C18" si="0">SUM(D7,E7)</f>
        <v>57287</v>
      </c>
      <c r="D7" s="30">
        <v>27340</v>
      </c>
      <c r="E7" s="30">
        <v>29947</v>
      </c>
      <c r="F7" s="59">
        <v>-3</v>
      </c>
      <c r="G7" s="60">
        <f t="shared" ref="G7:G18" si="1">SUM(H7,I7)</f>
        <v>7</v>
      </c>
      <c r="H7" s="60">
        <v>6</v>
      </c>
      <c r="I7" s="60">
        <v>1</v>
      </c>
      <c r="J7" s="36">
        <f t="shared" ref="J7:J19" si="2">C7/B7</f>
        <v>2.2631454193497413</v>
      </c>
      <c r="K7" s="29">
        <f>C7/5.61</f>
        <v>10211.586452762922</v>
      </c>
    </row>
    <row r="8" spans="1:11" s="3" customFormat="1" ht="20.100000000000001" customHeight="1">
      <c r="A8" s="56" t="s">
        <v>18</v>
      </c>
      <c r="B8" s="29">
        <v>18796</v>
      </c>
      <c r="C8" s="29">
        <f t="shared" si="0"/>
        <v>44040</v>
      </c>
      <c r="D8" s="30">
        <v>21632</v>
      </c>
      <c r="E8" s="30">
        <v>22408</v>
      </c>
      <c r="F8" s="59">
        <v>0</v>
      </c>
      <c r="G8" s="60">
        <f t="shared" si="1"/>
        <v>9</v>
      </c>
      <c r="H8" s="60">
        <v>-8</v>
      </c>
      <c r="I8" s="60">
        <v>17</v>
      </c>
      <c r="J8" s="36">
        <f t="shared" si="2"/>
        <v>2.3430517131304534</v>
      </c>
      <c r="K8" s="29">
        <f>C8/4.377</f>
        <v>10061.686086360522</v>
      </c>
    </row>
    <row r="9" spans="1:11" s="3" customFormat="1" ht="20.100000000000001" customHeight="1">
      <c r="A9" s="56" t="s">
        <v>19</v>
      </c>
      <c r="B9" s="29">
        <v>12742</v>
      </c>
      <c r="C9" s="29">
        <f t="shared" si="0"/>
        <v>31532</v>
      </c>
      <c r="D9" s="30">
        <v>15621</v>
      </c>
      <c r="E9" s="30">
        <v>15911</v>
      </c>
      <c r="F9" s="59">
        <v>-13</v>
      </c>
      <c r="G9" s="60">
        <f t="shared" si="1"/>
        <v>-8</v>
      </c>
      <c r="H9" s="60">
        <v>-7</v>
      </c>
      <c r="I9" s="60">
        <v>-1</v>
      </c>
      <c r="J9" s="36">
        <f t="shared" si="2"/>
        <v>2.4746507612619681</v>
      </c>
      <c r="K9" s="29">
        <f>C9/4.058</f>
        <v>7770.3302119270584</v>
      </c>
    </row>
    <row r="10" spans="1:11" s="3" customFormat="1" ht="20.100000000000001" customHeight="1">
      <c r="A10" s="56" t="s">
        <v>20</v>
      </c>
      <c r="B10" s="29">
        <v>21712</v>
      </c>
      <c r="C10" s="29">
        <f t="shared" si="0"/>
        <v>46119</v>
      </c>
      <c r="D10" s="30">
        <v>23077</v>
      </c>
      <c r="E10" s="30">
        <v>23042</v>
      </c>
      <c r="F10" s="59">
        <v>-19</v>
      </c>
      <c r="G10" s="60">
        <f t="shared" si="1"/>
        <v>-4</v>
      </c>
      <c r="H10" s="60">
        <v>-2</v>
      </c>
      <c r="I10" s="60">
        <v>-2</v>
      </c>
      <c r="J10" s="36">
        <f t="shared" si="2"/>
        <v>2.1241249078850406</v>
      </c>
      <c r="K10" s="29">
        <f>C10/4.746</f>
        <v>9717.4462705436144</v>
      </c>
    </row>
    <row r="11" spans="1:11" s="3" customFormat="1" ht="20.100000000000001" customHeight="1">
      <c r="A11" s="56" t="s">
        <v>21</v>
      </c>
      <c r="B11" s="29">
        <v>12934</v>
      </c>
      <c r="C11" s="29">
        <f t="shared" si="0"/>
        <v>30291</v>
      </c>
      <c r="D11" s="30">
        <v>14831</v>
      </c>
      <c r="E11" s="30">
        <v>15460</v>
      </c>
      <c r="F11" s="59">
        <v>8</v>
      </c>
      <c r="G11" s="60">
        <f t="shared" si="1"/>
        <v>-5</v>
      </c>
      <c r="H11" s="60">
        <v>-6</v>
      </c>
      <c r="I11" s="60">
        <v>1</v>
      </c>
      <c r="J11" s="36">
        <f t="shared" si="2"/>
        <v>2.3419669089222204</v>
      </c>
      <c r="K11" s="29">
        <f>C11/3.044</f>
        <v>9951.0512483574239</v>
      </c>
    </row>
    <row r="12" spans="1:11" s="3" customFormat="1" ht="20.100000000000001" customHeight="1">
      <c r="A12" s="56" t="s">
        <v>22</v>
      </c>
      <c r="B12" s="29">
        <v>18363</v>
      </c>
      <c r="C12" s="29">
        <f t="shared" si="0"/>
        <v>41769</v>
      </c>
      <c r="D12" s="30">
        <v>20441</v>
      </c>
      <c r="E12" s="30">
        <v>21328</v>
      </c>
      <c r="F12" s="59">
        <v>-7</v>
      </c>
      <c r="G12" s="60">
        <f t="shared" si="1"/>
        <v>-36</v>
      </c>
      <c r="H12" s="60">
        <v>-25</v>
      </c>
      <c r="I12" s="60">
        <v>-11</v>
      </c>
      <c r="J12" s="36">
        <f t="shared" si="2"/>
        <v>2.27462832870446</v>
      </c>
      <c r="K12" s="29">
        <f>C12/6.089</f>
        <v>6859.7470849072097</v>
      </c>
    </row>
    <row r="13" spans="1:11" s="3" customFormat="1" ht="20.100000000000001" customHeight="1">
      <c r="A13" s="56" t="s">
        <v>23</v>
      </c>
      <c r="B13" s="29">
        <v>13129</v>
      </c>
      <c r="C13" s="29">
        <f t="shared" si="0"/>
        <v>31624</v>
      </c>
      <c r="D13" s="30">
        <v>15239</v>
      </c>
      <c r="E13" s="30">
        <v>16385</v>
      </c>
      <c r="F13" s="59">
        <v>7</v>
      </c>
      <c r="G13" s="60">
        <f t="shared" si="1"/>
        <v>-5</v>
      </c>
      <c r="H13" s="60">
        <v>-5</v>
      </c>
      <c r="I13" s="60">
        <v>0</v>
      </c>
      <c r="J13" s="36">
        <f t="shared" si="2"/>
        <v>2.4087135349226902</v>
      </c>
      <c r="K13" s="29">
        <f>C13/5.007</f>
        <v>6315.9576592770127</v>
      </c>
    </row>
    <row r="14" spans="1:11" s="3" customFormat="1" ht="20.100000000000001" customHeight="1">
      <c r="A14" s="56" t="s">
        <v>24</v>
      </c>
      <c r="B14" s="29">
        <v>16050</v>
      </c>
      <c r="C14" s="29">
        <f t="shared" si="0"/>
        <v>36584</v>
      </c>
      <c r="D14" s="30">
        <v>18779</v>
      </c>
      <c r="E14" s="30">
        <v>17805</v>
      </c>
      <c r="F14" s="59">
        <v>9</v>
      </c>
      <c r="G14" s="60">
        <f t="shared" si="1"/>
        <v>-11</v>
      </c>
      <c r="H14" s="60">
        <v>-12</v>
      </c>
      <c r="I14" s="60">
        <v>1</v>
      </c>
      <c r="J14" s="36">
        <f t="shared" si="2"/>
        <v>2.2793769470404985</v>
      </c>
      <c r="K14" s="29">
        <f>C14/7.19</f>
        <v>5088.1780250347701</v>
      </c>
    </row>
    <row r="15" spans="1:11" s="3" customFormat="1" ht="20.100000000000001" customHeight="1">
      <c r="A15" s="56" t="s">
        <v>25</v>
      </c>
      <c r="B15" s="29">
        <v>16396</v>
      </c>
      <c r="C15" s="29">
        <f t="shared" si="0"/>
        <v>32771</v>
      </c>
      <c r="D15" s="30">
        <v>16460</v>
      </c>
      <c r="E15" s="30">
        <v>16311</v>
      </c>
      <c r="F15" s="59">
        <v>7</v>
      </c>
      <c r="G15" s="60">
        <f t="shared" si="1"/>
        <v>13</v>
      </c>
      <c r="H15" s="60">
        <v>20</v>
      </c>
      <c r="I15" s="60">
        <v>-7</v>
      </c>
      <c r="J15" s="36">
        <f t="shared" si="2"/>
        <v>1.9987191998048304</v>
      </c>
      <c r="K15" s="29">
        <f>C15/4.272</f>
        <v>7671.1142322097376</v>
      </c>
    </row>
    <row r="16" spans="1:11" s="3" customFormat="1" ht="20.100000000000001" customHeight="1">
      <c r="A16" s="56" t="s">
        <v>26</v>
      </c>
      <c r="B16" s="29">
        <v>4858</v>
      </c>
      <c r="C16" s="29">
        <f t="shared" si="0"/>
        <v>11715</v>
      </c>
      <c r="D16" s="30">
        <v>6077</v>
      </c>
      <c r="E16" s="30">
        <v>5638</v>
      </c>
      <c r="F16" s="59">
        <v>-5</v>
      </c>
      <c r="G16" s="60">
        <f t="shared" si="1"/>
        <v>-8</v>
      </c>
      <c r="H16" s="60">
        <v>-5</v>
      </c>
      <c r="I16" s="60">
        <v>-3</v>
      </c>
      <c r="J16" s="36">
        <f t="shared" si="2"/>
        <v>2.4114862083161794</v>
      </c>
      <c r="K16" s="29">
        <f>C16/4.976</f>
        <v>2354.3006430868168</v>
      </c>
    </row>
    <row r="17" spans="1:11" s="3" customFormat="1" ht="20.100000000000001" customHeight="1">
      <c r="A17" s="56" t="s">
        <v>27</v>
      </c>
      <c r="B17" s="29">
        <v>14675</v>
      </c>
      <c r="C17" s="29">
        <f t="shared" si="0"/>
        <v>33441</v>
      </c>
      <c r="D17" s="30">
        <v>16891</v>
      </c>
      <c r="E17" s="30">
        <v>16550</v>
      </c>
      <c r="F17" s="59">
        <v>16</v>
      </c>
      <c r="G17" s="60">
        <f t="shared" si="1"/>
        <v>-4</v>
      </c>
      <c r="H17" s="60">
        <v>-8</v>
      </c>
      <c r="I17" s="60">
        <v>4</v>
      </c>
      <c r="J17" s="36">
        <f t="shared" si="2"/>
        <v>2.2787734241908009</v>
      </c>
      <c r="K17" s="29">
        <f>C17/5.406</f>
        <v>6185.9045504994456</v>
      </c>
    </row>
    <row r="18" spans="1:11" s="3" customFormat="1" ht="20.100000000000001" customHeight="1">
      <c r="A18" s="56" t="s">
        <v>28</v>
      </c>
      <c r="B18" s="29">
        <v>7350</v>
      </c>
      <c r="C18" s="29">
        <f t="shared" si="0"/>
        <v>17664</v>
      </c>
      <c r="D18" s="30">
        <v>9056</v>
      </c>
      <c r="E18" s="30">
        <v>8608</v>
      </c>
      <c r="F18" s="59">
        <v>-20</v>
      </c>
      <c r="G18" s="60">
        <f t="shared" si="1"/>
        <v>-10</v>
      </c>
      <c r="H18" s="60">
        <v>-10</v>
      </c>
      <c r="I18" s="60">
        <v>0</v>
      </c>
      <c r="J18" s="36">
        <f t="shared" si="2"/>
        <v>2.4032653061224489</v>
      </c>
      <c r="K18" s="29">
        <f>C18/11.73</f>
        <v>1505.8823529411764</v>
      </c>
    </row>
    <row r="19" spans="1:11" s="3" customFormat="1" ht="20.100000000000001" customHeight="1">
      <c r="A19" s="56" t="s">
        <v>29</v>
      </c>
      <c r="B19" s="29">
        <f t="shared" ref="B19:I19" si="3">SUM(B6:B18)</f>
        <v>191165</v>
      </c>
      <c r="C19" s="29">
        <f t="shared" si="3"/>
        <v>434698</v>
      </c>
      <c r="D19" s="30">
        <f t="shared" si="3"/>
        <v>214772</v>
      </c>
      <c r="E19" s="30">
        <f t="shared" si="3"/>
        <v>219926</v>
      </c>
      <c r="F19" s="61">
        <f t="shared" si="3"/>
        <v>-13</v>
      </c>
      <c r="G19" s="62">
        <f t="shared" si="3"/>
        <v>-71</v>
      </c>
      <c r="H19" s="62">
        <f>SUM(H6:H18)</f>
        <v>-76</v>
      </c>
      <c r="I19" s="62">
        <f t="shared" si="3"/>
        <v>5</v>
      </c>
      <c r="J19" s="36">
        <f t="shared" si="2"/>
        <v>2.2739413595584965</v>
      </c>
      <c r="K19" s="29">
        <f>C19/69.56</f>
        <v>6249.2524439332947</v>
      </c>
    </row>
    <row r="20" spans="1:11" s="3" customFormat="1" ht="18" customHeight="1">
      <c r="G20" s="63"/>
    </row>
    <row r="21" spans="1:11" ht="13.5" customHeight="1">
      <c r="A21" s="131"/>
      <c r="B21" s="132"/>
      <c r="C21" s="132"/>
      <c r="D21" s="132"/>
      <c r="E21" s="132"/>
      <c r="F21" s="132"/>
      <c r="G21" s="132"/>
      <c r="H21" s="132"/>
      <c r="I21" s="132"/>
      <c r="J21" s="132"/>
      <c r="K21" s="132"/>
    </row>
  </sheetData>
  <mergeCells count="7">
    <mergeCell ref="A21:K21"/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400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08" t="s">
        <v>284</v>
      </c>
      <c r="B1" s="108"/>
      <c r="C1" s="108"/>
      <c r="D1" s="108"/>
      <c r="E1" s="108"/>
      <c r="F1" s="108"/>
      <c r="G1" s="108"/>
      <c r="H1" s="108"/>
      <c r="AK1" s="4" t="s">
        <v>51</v>
      </c>
    </row>
    <row r="2" spans="1:37" s="2" customFormat="1" ht="14.25" thickBot="1">
      <c r="A2" s="2" t="s">
        <v>351</v>
      </c>
      <c r="F2" s="20"/>
      <c r="G2" s="20"/>
      <c r="H2" s="20"/>
    </row>
    <row r="3" spans="1:37" ht="14.25" customHeight="1" thickBot="1">
      <c r="A3" s="64" t="s">
        <v>52</v>
      </c>
      <c r="B3" s="157" t="s">
        <v>6</v>
      </c>
      <c r="C3" s="157" t="s">
        <v>7</v>
      </c>
      <c r="D3" s="156" t="s">
        <v>8</v>
      </c>
      <c r="E3" s="158" t="s">
        <v>52</v>
      </c>
      <c r="F3" s="157" t="s">
        <v>6</v>
      </c>
      <c r="G3" s="157" t="s">
        <v>7</v>
      </c>
      <c r="H3" s="159" t="s">
        <v>8</v>
      </c>
    </row>
    <row r="4" spans="1:37" ht="11.25" customHeight="1">
      <c r="A4" s="65" t="s">
        <v>53</v>
      </c>
      <c r="B4" s="13">
        <f t="shared" ref="B4:B67" si="0">SUM(C4:D4)</f>
        <v>17986</v>
      </c>
      <c r="C4" s="81">
        <f>SUM(C5:C9)</f>
        <v>9213</v>
      </c>
      <c r="D4" s="81">
        <f>SUM(D5:D9)</f>
        <v>8773</v>
      </c>
      <c r="E4" s="65" t="s">
        <v>54</v>
      </c>
      <c r="F4" s="13">
        <f t="shared" ref="F4:F61" si="1">SUM(G4:H4)</f>
        <v>21996</v>
      </c>
      <c r="G4" s="81">
        <f>SUM(G5:G9)</f>
        <v>11081</v>
      </c>
      <c r="H4" s="82">
        <f>SUM(H5:H9)</f>
        <v>10915</v>
      </c>
    </row>
    <row r="5" spans="1:37" ht="11.25" customHeight="1">
      <c r="A5" s="66">
        <v>0</v>
      </c>
      <c r="B5" s="13">
        <f t="shared" si="0"/>
        <v>3241</v>
      </c>
      <c r="C5" s="81">
        <v>1693</v>
      </c>
      <c r="D5" s="81">
        <v>1548</v>
      </c>
      <c r="E5" s="66">
        <v>60</v>
      </c>
      <c r="F5" s="13">
        <f t="shared" si="1"/>
        <v>4655</v>
      </c>
      <c r="G5" s="81">
        <v>2398</v>
      </c>
      <c r="H5" s="82">
        <v>2257</v>
      </c>
    </row>
    <row r="6" spans="1:37" ht="11.25" customHeight="1">
      <c r="A6" s="66">
        <v>1</v>
      </c>
      <c r="B6" s="13">
        <f t="shared" si="0"/>
        <v>3532</v>
      </c>
      <c r="C6" s="81">
        <v>1791</v>
      </c>
      <c r="D6" s="81">
        <v>1741</v>
      </c>
      <c r="E6" s="66">
        <v>61</v>
      </c>
      <c r="F6" s="13">
        <f t="shared" si="1"/>
        <v>4618</v>
      </c>
      <c r="G6" s="81">
        <v>2384</v>
      </c>
      <c r="H6" s="82">
        <v>2234</v>
      </c>
    </row>
    <row r="7" spans="1:37" ht="11.25" customHeight="1">
      <c r="A7" s="66">
        <v>2</v>
      </c>
      <c r="B7" s="13">
        <f t="shared" si="0"/>
        <v>3540</v>
      </c>
      <c r="C7" s="81">
        <v>1789</v>
      </c>
      <c r="D7" s="81">
        <v>1751</v>
      </c>
      <c r="E7" s="66">
        <v>62</v>
      </c>
      <c r="F7" s="13">
        <f t="shared" si="1"/>
        <v>4207</v>
      </c>
      <c r="G7" s="81">
        <v>2072</v>
      </c>
      <c r="H7" s="82">
        <v>2135</v>
      </c>
    </row>
    <row r="8" spans="1:37" ht="11.25" customHeight="1">
      <c r="A8" s="66">
        <v>3</v>
      </c>
      <c r="B8" s="13">
        <f t="shared" si="0"/>
        <v>3836</v>
      </c>
      <c r="C8" s="81">
        <v>1974</v>
      </c>
      <c r="D8" s="81">
        <v>1862</v>
      </c>
      <c r="E8" s="66">
        <v>63</v>
      </c>
      <c r="F8" s="13">
        <f t="shared" si="1"/>
        <v>4192</v>
      </c>
      <c r="G8" s="81">
        <v>2075</v>
      </c>
      <c r="H8" s="82">
        <v>2117</v>
      </c>
    </row>
    <row r="9" spans="1:37" ht="11.25" customHeight="1">
      <c r="A9" s="67">
        <v>4</v>
      </c>
      <c r="B9" s="68">
        <f t="shared" si="0"/>
        <v>3837</v>
      </c>
      <c r="C9" s="83">
        <v>1966</v>
      </c>
      <c r="D9" s="83">
        <v>1871</v>
      </c>
      <c r="E9" s="67">
        <v>64</v>
      </c>
      <c r="F9" s="68">
        <f t="shared" si="1"/>
        <v>4324</v>
      </c>
      <c r="G9" s="83">
        <v>2152</v>
      </c>
      <c r="H9" s="84">
        <v>2172</v>
      </c>
    </row>
    <row r="10" spans="1:37" ht="11.25" customHeight="1">
      <c r="A10" s="65" t="s">
        <v>55</v>
      </c>
      <c r="B10" s="13">
        <f t="shared" si="0"/>
        <v>19797</v>
      </c>
      <c r="C10" s="81">
        <f>SUM(C11:C15)</f>
        <v>10158</v>
      </c>
      <c r="D10" s="81">
        <f>SUM(D11:D15)</f>
        <v>9639</v>
      </c>
      <c r="E10" s="65" t="s">
        <v>56</v>
      </c>
      <c r="F10" s="13">
        <f t="shared" si="1"/>
        <v>23910</v>
      </c>
      <c r="G10" s="81">
        <f>SUM(G11:G15)</f>
        <v>11409</v>
      </c>
      <c r="H10" s="82">
        <f>SUM(H11:H15)</f>
        <v>12501</v>
      </c>
    </row>
    <row r="11" spans="1:37" ht="11.25" customHeight="1">
      <c r="A11" s="66">
        <v>5</v>
      </c>
      <c r="B11" s="13">
        <f t="shared" si="0"/>
        <v>3845</v>
      </c>
      <c r="C11" s="81">
        <v>1966</v>
      </c>
      <c r="D11" s="81">
        <v>1879</v>
      </c>
      <c r="E11" s="66">
        <v>65</v>
      </c>
      <c r="F11" s="13">
        <f t="shared" si="1"/>
        <v>4315</v>
      </c>
      <c r="G11" s="81">
        <v>2132</v>
      </c>
      <c r="H11" s="82">
        <v>2183</v>
      </c>
    </row>
    <row r="12" spans="1:37" ht="11.25" customHeight="1">
      <c r="A12" s="66">
        <v>6</v>
      </c>
      <c r="B12" s="13">
        <f t="shared" si="0"/>
        <v>3965</v>
      </c>
      <c r="C12" s="81">
        <v>2037</v>
      </c>
      <c r="D12" s="81">
        <v>1928</v>
      </c>
      <c r="E12" s="66">
        <v>66</v>
      </c>
      <c r="F12" s="13">
        <f t="shared" si="1"/>
        <v>4350</v>
      </c>
      <c r="G12" s="81">
        <v>2101</v>
      </c>
      <c r="H12" s="82">
        <v>2249</v>
      </c>
    </row>
    <row r="13" spans="1:37" ht="11.25" customHeight="1">
      <c r="A13" s="66">
        <v>7</v>
      </c>
      <c r="B13" s="13">
        <f t="shared" si="0"/>
        <v>3981</v>
      </c>
      <c r="C13" s="81">
        <v>2024</v>
      </c>
      <c r="D13" s="81">
        <v>1957</v>
      </c>
      <c r="E13" s="66">
        <v>67</v>
      </c>
      <c r="F13" s="13">
        <f t="shared" si="1"/>
        <v>4774</v>
      </c>
      <c r="G13" s="81">
        <v>2259</v>
      </c>
      <c r="H13" s="82">
        <v>2515</v>
      </c>
    </row>
    <row r="14" spans="1:37" ht="11.25" customHeight="1">
      <c r="A14" s="66">
        <v>8</v>
      </c>
      <c r="B14" s="13">
        <f t="shared" si="0"/>
        <v>4022</v>
      </c>
      <c r="C14" s="81">
        <v>2080</v>
      </c>
      <c r="D14" s="81">
        <v>1942</v>
      </c>
      <c r="E14" s="66">
        <v>68</v>
      </c>
      <c r="F14" s="13">
        <f t="shared" si="1"/>
        <v>5032</v>
      </c>
      <c r="G14" s="81">
        <v>2384</v>
      </c>
      <c r="H14" s="82">
        <v>2648</v>
      </c>
    </row>
    <row r="15" spans="1:37" ht="11.25" customHeight="1">
      <c r="A15" s="67">
        <v>9</v>
      </c>
      <c r="B15" s="68">
        <f t="shared" si="0"/>
        <v>3984</v>
      </c>
      <c r="C15" s="83">
        <v>2051</v>
      </c>
      <c r="D15" s="83">
        <v>1933</v>
      </c>
      <c r="E15" s="67">
        <v>69</v>
      </c>
      <c r="F15" s="68">
        <f t="shared" si="1"/>
        <v>5439</v>
      </c>
      <c r="G15" s="83">
        <v>2533</v>
      </c>
      <c r="H15" s="84">
        <v>2906</v>
      </c>
    </row>
    <row r="16" spans="1:37" ht="11.25" customHeight="1">
      <c r="A16" s="65" t="s">
        <v>57</v>
      </c>
      <c r="B16" s="13">
        <f t="shared" si="0"/>
        <v>20270</v>
      </c>
      <c r="C16" s="81">
        <f>SUM(C17:C21)</f>
        <v>10364</v>
      </c>
      <c r="D16" s="81">
        <f>SUM(D17:D21)</f>
        <v>9906</v>
      </c>
      <c r="E16" s="65" t="s">
        <v>58</v>
      </c>
      <c r="F16" s="13">
        <f t="shared" si="1"/>
        <v>27117</v>
      </c>
      <c r="G16" s="81">
        <f>SUM(G17:G21)</f>
        <v>12592</v>
      </c>
      <c r="H16" s="82">
        <f>SUM(H17:H21)</f>
        <v>14525</v>
      </c>
    </row>
    <row r="17" spans="1:8" ht="11.25" customHeight="1">
      <c r="A17" s="66">
        <v>10</v>
      </c>
      <c r="B17" s="13">
        <f t="shared" si="0"/>
        <v>4081</v>
      </c>
      <c r="C17" s="81">
        <v>2082</v>
      </c>
      <c r="D17" s="81">
        <v>1999</v>
      </c>
      <c r="E17" s="66">
        <v>70</v>
      </c>
      <c r="F17" s="13">
        <f t="shared" si="1"/>
        <v>6100</v>
      </c>
      <c r="G17" s="81">
        <v>2866</v>
      </c>
      <c r="H17" s="82">
        <v>3234</v>
      </c>
    </row>
    <row r="18" spans="1:8" ht="11.25" customHeight="1">
      <c r="A18" s="66">
        <v>11</v>
      </c>
      <c r="B18" s="13">
        <f t="shared" si="0"/>
        <v>4186</v>
      </c>
      <c r="C18" s="81">
        <v>2132</v>
      </c>
      <c r="D18" s="81">
        <v>2054</v>
      </c>
      <c r="E18" s="66">
        <v>71</v>
      </c>
      <c r="F18" s="13">
        <f t="shared" si="1"/>
        <v>6219</v>
      </c>
      <c r="G18" s="81">
        <v>2866</v>
      </c>
      <c r="H18" s="82">
        <v>3353</v>
      </c>
    </row>
    <row r="19" spans="1:8" ht="11.25" customHeight="1">
      <c r="A19" s="66">
        <v>12</v>
      </c>
      <c r="B19" s="13">
        <f t="shared" si="0"/>
        <v>4045</v>
      </c>
      <c r="C19" s="81">
        <v>2096</v>
      </c>
      <c r="D19" s="81">
        <v>1949</v>
      </c>
      <c r="E19" s="66">
        <v>72</v>
      </c>
      <c r="F19" s="13">
        <f t="shared" si="1"/>
        <v>6320</v>
      </c>
      <c r="G19" s="81">
        <v>2915</v>
      </c>
      <c r="H19" s="82">
        <v>3405</v>
      </c>
    </row>
    <row r="20" spans="1:8" ht="11.25" customHeight="1">
      <c r="A20" s="66">
        <v>13</v>
      </c>
      <c r="B20" s="13">
        <f t="shared" si="0"/>
        <v>4017</v>
      </c>
      <c r="C20" s="81">
        <v>2048</v>
      </c>
      <c r="D20" s="81">
        <v>1969</v>
      </c>
      <c r="E20" s="66">
        <v>73</v>
      </c>
      <c r="F20" s="13">
        <f t="shared" si="1"/>
        <v>4601</v>
      </c>
      <c r="G20" s="81">
        <v>2128</v>
      </c>
      <c r="H20" s="82">
        <v>2473</v>
      </c>
    </row>
    <row r="21" spans="1:8" ht="11.25" customHeight="1">
      <c r="A21" s="67">
        <v>14</v>
      </c>
      <c r="B21" s="68">
        <f t="shared" si="0"/>
        <v>3941</v>
      </c>
      <c r="C21" s="83">
        <v>2006</v>
      </c>
      <c r="D21" s="83">
        <v>1935</v>
      </c>
      <c r="E21" s="67">
        <v>74</v>
      </c>
      <c r="F21" s="68">
        <f t="shared" si="1"/>
        <v>3877</v>
      </c>
      <c r="G21" s="83">
        <v>1817</v>
      </c>
      <c r="H21" s="84">
        <v>2060</v>
      </c>
    </row>
    <row r="22" spans="1:8" ht="11.25" customHeight="1">
      <c r="A22" s="65" t="s">
        <v>59</v>
      </c>
      <c r="B22" s="13">
        <f t="shared" si="0"/>
        <v>20767</v>
      </c>
      <c r="C22" s="81">
        <f>SUM(C23:C27)</f>
        <v>10641</v>
      </c>
      <c r="D22" s="81">
        <f>SUM(D23:D27)</f>
        <v>10126</v>
      </c>
      <c r="E22" s="65" t="s">
        <v>60</v>
      </c>
      <c r="F22" s="13">
        <f t="shared" si="1"/>
        <v>22897</v>
      </c>
      <c r="G22" s="81">
        <f>SUM(G23:G27)</f>
        <v>10252</v>
      </c>
      <c r="H22" s="82">
        <f>SUM(H23:H27)</f>
        <v>12645</v>
      </c>
    </row>
    <row r="23" spans="1:8" ht="11.25" customHeight="1">
      <c r="A23" s="66">
        <v>15</v>
      </c>
      <c r="B23" s="13">
        <f t="shared" si="0"/>
        <v>4172</v>
      </c>
      <c r="C23" s="81">
        <v>2097</v>
      </c>
      <c r="D23" s="81">
        <v>2075</v>
      </c>
      <c r="E23" s="66">
        <v>75</v>
      </c>
      <c r="F23" s="13">
        <f t="shared" si="1"/>
        <v>4571</v>
      </c>
      <c r="G23" s="81">
        <v>2076</v>
      </c>
      <c r="H23" s="82">
        <v>2495</v>
      </c>
    </row>
    <row r="24" spans="1:8" ht="11.25" customHeight="1">
      <c r="A24" s="66">
        <v>16</v>
      </c>
      <c r="B24" s="13">
        <f t="shared" si="0"/>
        <v>4166</v>
      </c>
      <c r="C24" s="81">
        <v>2113</v>
      </c>
      <c r="D24" s="81">
        <v>2053</v>
      </c>
      <c r="E24" s="66">
        <v>76</v>
      </c>
      <c r="F24" s="13">
        <f t="shared" si="1"/>
        <v>4937</v>
      </c>
      <c r="G24" s="81">
        <v>2219</v>
      </c>
      <c r="H24" s="82">
        <v>2718</v>
      </c>
    </row>
    <row r="25" spans="1:8" ht="11.25" customHeight="1">
      <c r="A25" s="66">
        <v>17</v>
      </c>
      <c r="B25" s="13">
        <f t="shared" si="0"/>
        <v>4000</v>
      </c>
      <c r="C25" s="81">
        <v>2042</v>
      </c>
      <c r="D25" s="81">
        <v>1958</v>
      </c>
      <c r="E25" s="66">
        <v>77</v>
      </c>
      <c r="F25" s="13">
        <f t="shared" si="1"/>
        <v>4560</v>
      </c>
      <c r="G25" s="81">
        <v>2068</v>
      </c>
      <c r="H25" s="82">
        <v>2492</v>
      </c>
    </row>
    <row r="26" spans="1:8" ht="11.25" customHeight="1">
      <c r="A26" s="66">
        <v>18</v>
      </c>
      <c r="B26" s="13">
        <f t="shared" si="0"/>
        <v>4054</v>
      </c>
      <c r="C26" s="81">
        <v>2090</v>
      </c>
      <c r="D26" s="81">
        <v>1964</v>
      </c>
      <c r="E26" s="66">
        <v>78</v>
      </c>
      <c r="F26" s="13">
        <f t="shared" si="1"/>
        <v>4713</v>
      </c>
      <c r="G26" s="81">
        <v>2067</v>
      </c>
      <c r="H26" s="82">
        <v>2646</v>
      </c>
    </row>
    <row r="27" spans="1:8" ht="11.25" customHeight="1">
      <c r="A27" s="67">
        <v>19</v>
      </c>
      <c r="B27" s="68">
        <f t="shared" si="0"/>
        <v>4375</v>
      </c>
      <c r="C27" s="83">
        <v>2299</v>
      </c>
      <c r="D27" s="83">
        <v>2076</v>
      </c>
      <c r="E27" s="67">
        <v>79</v>
      </c>
      <c r="F27" s="68">
        <f t="shared" si="1"/>
        <v>4116</v>
      </c>
      <c r="G27" s="83">
        <v>1822</v>
      </c>
      <c r="H27" s="84">
        <v>2294</v>
      </c>
    </row>
    <row r="28" spans="1:8" ht="11.25" customHeight="1">
      <c r="A28" s="65" t="s">
        <v>61</v>
      </c>
      <c r="B28" s="13">
        <f t="shared" si="0"/>
        <v>21700</v>
      </c>
      <c r="C28" s="81">
        <f>SUM(C29:C33)</f>
        <v>11471</v>
      </c>
      <c r="D28" s="81">
        <f>SUM(D29:D33)</f>
        <v>10229</v>
      </c>
      <c r="E28" s="65" t="s">
        <v>62</v>
      </c>
      <c r="F28" s="13">
        <f t="shared" si="1"/>
        <v>16326</v>
      </c>
      <c r="G28" s="81">
        <f>SUM(G29:G33)</f>
        <v>6900</v>
      </c>
      <c r="H28" s="82">
        <f>SUM(H29:H33)</f>
        <v>9426</v>
      </c>
    </row>
    <row r="29" spans="1:8" ht="11.25" customHeight="1">
      <c r="A29" s="66">
        <v>20</v>
      </c>
      <c r="B29" s="13">
        <f t="shared" si="0"/>
        <v>4308</v>
      </c>
      <c r="C29" s="81">
        <v>2234</v>
      </c>
      <c r="D29" s="81">
        <v>2074</v>
      </c>
      <c r="E29" s="66">
        <v>80</v>
      </c>
      <c r="F29" s="13">
        <f t="shared" si="1"/>
        <v>3407</v>
      </c>
      <c r="G29" s="81">
        <v>1481</v>
      </c>
      <c r="H29" s="82">
        <v>1926</v>
      </c>
    </row>
    <row r="30" spans="1:8" ht="11.25" customHeight="1">
      <c r="A30" s="66">
        <v>21</v>
      </c>
      <c r="B30" s="13">
        <f t="shared" si="0"/>
        <v>4362</v>
      </c>
      <c r="C30" s="81">
        <v>2315</v>
      </c>
      <c r="D30" s="81">
        <v>2047</v>
      </c>
      <c r="E30" s="66">
        <v>81</v>
      </c>
      <c r="F30" s="13">
        <f t="shared" si="1"/>
        <v>3272</v>
      </c>
      <c r="G30" s="81">
        <v>1384</v>
      </c>
      <c r="H30" s="82">
        <v>1888</v>
      </c>
    </row>
    <row r="31" spans="1:8" ht="11.25" customHeight="1">
      <c r="A31" s="66">
        <v>22</v>
      </c>
      <c r="B31" s="13">
        <f t="shared" si="0"/>
        <v>4454</v>
      </c>
      <c r="C31" s="81">
        <v>2314</v>
      </c>
      <c r="D31" s="81">
        <v>2140</v>
      </c>
      <c r="E31" s="66">
        <v>82</v>
      </c>
      <c r="F31" s="13">
        <f t="shared" si="1"/>
        <v>3491</v>
      </c>
      <c r="G31" s="81">
        <v>1525</v>
      </c>
      <c r="H31" s="82">
        <v>1966</v>
      </c>
    </row>
    <row r="32" spans="1:8" ht="11.25" customHeight="1">
      <c r="A32" s="66">
        <v>23</v>
      </c>
      <c r="B32" s="13">
        <f t="shared" si="0"/>
        <v>4376</v>
      </c>
      <c r="C32" s="81">
        <v>2400</v>
      </c>
      <c r="D32" s="81">
        <v>1976</v>
      </c>
      <c r="E32" s="66">
        <v>83</v>
      </c>
      <c r="F32" s="13">
        <f t="shared" si="1"/>
        <v>3113</v>
      </c>
      <c r="G32" s="81">
        <v>1285</v>
      </c>
      <c r="H32" s="82">
        <v>1828</v>
      </c>
    </row>
    <row r="33" spans="1:8" ht="11.25" customHeight="1">
      <c r="A33" s="67">
        <v>24</v>
      </c>
      <c r="B33" s="68">
        <f t="shared" si="0"/>
        <v>4200</v>
      </c>
      <c r="C33" s="83">
        <v>2208</v>
      </c>
      <c r="D33" s="83">
        <v>1992</v>
      </c>
      <c r="E33" s="67">
        <v>84</v>
      </c>
      <c r="F33" s="68">
        <f t="shared" si="1"/>
        <v>3043</v>
      </c>
      <c r="G33" s="83">
        <v>1225</v>
      </c>
      <c r="H33" s="84">
        <v>1818</v>
      </c>
    </row>
    <row r="34" spans="1:8" ht="11.25" customHeight="1">
      <c r="A34" s="65" t="s">
        <v>63</v>
      </c>
      <c r="B34" s="13">
        <f t="shared" si="0"/>
        <v>21381</v>
      </c>
      <c r="C34" s="81">
        <f>SUM(C35:C39)</f>
        <v>11257</v>
      </c>
      <c r="D34" s="81">
        <f>SUM(D35:D39)</f>
        <v>10124</v>
      </c>
      <c r="E34" s="65" t="s">
        <v>64</v>
      </c>
      <c r="F34" s="13">
        <f t="shared" si="1"/>
        <v>10103</v>
      </c>
      <c r="G34" s="81">
        <f>SUM(G35:G39)</f>
        <v>3730</v>
      </c>
      <c r="H34" s="82">
        <f>SUM(H35:H39)</f>
        <v>6373</v>
      </c>
    </row>
    <row r="35" spans="1:8" ht="11.25" customHeight="1">
      <c r="A35" s="66">
        <v>25</v>
      </c>
      <c r="B35" s="13">
        <f t="shared" si="0"/>
        <v>4422</v>
      </c>
      <c r="C35" s="81">
        <v>2292</v>
      </c>
      <c r="D35" s="81">
        <v>2130</v>
      </c>
      <c r="E35" s="66">
        <v>85</v>
      </c>
      <c r="F35" s="13">
        <f t="shared" si="1"/>
        <v>2487</v>
      </c>
      <c r="G35" s="81">
        <v>1012</v>
      </c>
      <c r="H35" s="82">
        <v>1475</v>
      </c>
    </row>
    <row r="36" spans="1:8" ht="11.25" customHeight="1">
      <c r="A36" s="66">
        <v>26</v>
      </c>
      <c r="B36" s="13">
        <f t="shared" si="0"/>
        <v>4251</v>
      </c>
      <c r="C36" s="81">
        <v>2286</v>
      </c>
      <c r="D36" s="81">
        <v>1965</v>
      </c>
      <c r="E36" s="66">
        <v>86</v>
      </c>
      <c r="F36" s="13">
        <f t="shared" si="1"/>
        <v>2248</v>
      </c>
      <c r="G36" s="81">
        <v>852</v>
      </c>
      <c r="H36" s="82">
        <v>1396</v>
      </c>
    </row>
    <row r="37" spans="1:8" ht="11.25" customHeight="1">
      <c r="A37" s="66">
        <v>27</v>
      </c>
      <c r="B37" s="13">
        <f t="shared" si="0"/>
        <v>4221</v>
      </c>
      <c r="C37" s="81">
        <v>2257</v>
      </c>
      <c r="D37" s="81">
        <v>1964</v>
      </c>
      <c r="E37" s="66">
        <v>87</v>
      </c>
      <c r="F37" s="13">
        <f t="shared" si="1"/>
        <v>2058</v>
      </c>
      <c r="G37" s="81">
        <v>770</v>
      </c>
      <c r="H37" s="82">
        <v>1288</v>
      </c>
    </row>
    <row r="38" spans="1:8" ht="11.25" customHeight="1">
      <c r="A38" s="66">
        <v>28</v>
      </c>
      <c r="B38" s="13">
        <f t="shared" si="0"/>
        <v>4270</v>
      </c>
      <c r="C38" s="81">
        <v>2248</v>
      </c>
      <c r="D38" s="81">
        <v>2022</v>
      </c>
      <c r="E38" s="66">
        <v>88</v>
      </c>
      <c r="F38" s="13">
        <f t="shared" si="1"/>
        <v>1743</v>
      </c>
      <c r="G38" s="81">
        <v>577</v>
      </c>
      <c r="H38" s="82">
        <v>1166</v>
      </c>
    </row>
    <row r="39" spans="1:8" ht="11.25" customHeight="1">
      <c r="A39" s="67">
        <v>29</v>
      </c>
      <c r="B39" s="68">
        <f t="shared" si="0"/>
        <v>4217</v>
      </c>
      <c r="C39" s="83">
        <v>2174</v>
      </c>
      <c r="D39" s="83">
        <v>2043</v>
      </c>
      <c r="E39" s="67">
        <v>89</v>
      </c>
      <c r="F39" s="68">
        <f t="shared" si="1"/>
        <v>1567</v>
      </c>
      <c r="G39" s="83">
        <v>519</v>
      </c>
      <c r="H39" s="84">
        <v>1048</v>
      </c>
    </row>
    <row r="40" spans="1:8" ht="11.25" customHeight="1">
      <c r="A40" s="65" t="s">
        <v>65</v>
      </c>
      <c r="B40" s="13">
        <f t="shared" si="0"/>
        <v>23270</v>
      </c>
      <c r="C40" s="81">
        <f>SUM(C41:C45)</f>
        <v>11983</v>
      </c>
      <c r="D40" s="81">
        <f>SUM(D41:D45)</f>
        <v>11287</v>
      </c>
      <c r="E40" s="65" t="s">
        <v>66</v>
      </c>
      <c r="F40" s="13">
        <f t="shared" si="1"/>
        <v>4593</v>
      </c>
      <c r="G40" s="81">
        <f>SUM(G41:G45)</f>
        <v>1345</v>
      </c>
      <c r="H40" s="82">
        <f>SUM(H41:H45)</f>
        <v>3248</v>
      </c>
    </row>
    <row r="41" spans="1:8" ht="11.25" customHeight="1">
      <c r="A41" s="66">
        <v>30</v>
      </c>
      <c r="B41" s="13">
        <f t="shared" si="0"/>
        <v>4371</v>
      </c>
      <c r="C41" s="81">
        <v>2274</v>
      </c>
      <c r="D41" s="81">
        <v>2097</v>
      </c>
      <c r="E41" s="66">
        <v>90</v>
      </c>
      <c r="F41" s="13">
        <f t="shared" si="1"/>
        <v>1265</v>
      </c>
      <c r="G41" s="81">
        <v>425</v>
      </c>
      <c r="H41" s="82">
        <v>840</v>
      </c>
    </row>
    <row r="42" spans="1:8" ht="11.25" customHeight="1">
      <c r="A42" s="66">
        <v>31</v>
      </c>
      <c r="B42" s="13">
        <f t="shared" si="0"/>
        <v>4539</v>
      </c>
      <c r="C42" s="81">
        <v>2380</v>
      </c>
      <c r="D42" s="81">
        <v>2159</v>
      </c>
      <c r="E42" s="66">
        <v>91</v>
      </c>
      <c r="F42" s="13">
        <f t="shared" si="1"/>
        <v>1134</v>
      </c>
      <c r="G42" s="81">
        <v>331</v>
      </c>
      <c r="H42" s="82">
        <v>803</v>
      </c>
    </row>
    <row r="43" spans="1:8" ht="11.25" customHeight="1">
      <c r="A43" s="66">
        <v>32</v>
      </c>
      <c r="B43" s="13">
        <f t="shared" si="0"/>
        <v>4504</v>
      </c>
      <c r="C43" s="81">
        <v>2271</v>
      </c>
      <c r="D43" s="81">
        <v>2233</v>
      </c>
      <c r="E43" s="66">
        <v>92</v>
      </c>
      <c r="F43" s="13">
        <f t="shared" si="1"/>
        <v>896</v>
      </c>
      <c r="G43" s="81">
        <v>264</v>
      </c>
      <c r="H43" s="82">
        <v>632</v>
      </c>
    </row>
    <row r="44" spans="1:8" ht="11.25" customHeight="1">
      <c r="A44" s="66">
        <v>33</v>
      </c>
      <c r="B44" s="13">
        <f t="shared" si="0"/>
        <v>4793</v>
      </c>
      <c r="C44" s="81">
        <v>2525</v>
      </c>
      <c r="D44" s="81">
        <v>2268</v>
      </c>
      <c r="E44" s="66">
        <v>93</v>
      </c>
      <c r="F44" s="13">
        <f t="shared" si="1"/>
        <v>728</v>
      </c>
      <c r="G44" s="81">
        <v>190</v>
      </c>
      <c r="H44" s="82">
        <v>538</v>
      </c>
    </row>
    <row r="45" spans="1:8" ht="11.25" customHeight="1">
      <c r="A45" s="67">
        <v>34</v>
      </c>
      <c r="B45" s="68">
        <f t="shared" si="0"/>
        <v>5063</v>
      </c>
      <c r="C45" s="83">
        <v>2533</v>
      </c>
      <c r="D45" s="83">
        <v>2530</v>
      </c>
      <c r="E45" s="67">
        <v>94</v>
      </c>
      <c r="F45" s="68">
        <f t="shared" si="1"/>
        <v>570</v>
      </c>
      <c r="G45" s="83">
        <v>135</v>
      </c>
      <c r="H45" s="84">
        <v>435</v>
      </c>
    </row>
    <row r="46" spans="1:8" ht="11.25" customHeight="1">
      <c r="A46" s="65" t="s">
        <v>67</v>
      </c>
      <c r="B46" s="13">
        <f t="shared" si="0"/>
        <v>28358</v>
      </c>
      <c r="C46" s="81">
        <f>SUM(C47:C51)</f>
        <v>14328</v>
      </c>
      <c r="D46" s="81">
        <f>SUM(D47:D51)</f>
        <v>14030</v>
      </c>
      <c r="E46" s="65" t="s">
        <v>68</v>
      </c>
      <c r="F46" s="13">
        <f t="shared" si="1"/>
        <v>1245</v>
      </c>
      <c r="G46" s="81">
        <f>SUM(G47:G51)</f>
        <v>235</v>
      </c>
      <c r="H46" s="82">
        <f>SUM(H47:H51)</f>
        <v>1010</v>
      </c>
    </row>
    <row r="47" spans="1:8" ht="11.25" customHeight="1">
      <c r="A47" s="66">
        <v>35</v>
      </c>
      <c r="B47" s="13">
        <f t="shared" si="0"/>
        <v>5261</v>
      </c>
      <c r="C47" s="81">
        <v>2679</v>
      </c>
      <c r="D47" s="81">
        <v>2582</v>
      </c>
      <c r="E47" s="66">
        <v>95</v>
      </c>
      <c r="F47" s="13">
        <f t="shared" si="1"/>
        <v>410</v>
      </c>
      <c r="G47" s="81">
        <v>82</v>
      </c>
      <c r="H47" s="82">
        <v>328</v>
      </c>
    </row>
    <row r="48" spans="1:8" ht="11.25" customHeight="1">
      <c r="A48" s="66">
        <v>36</v>
      </c>
      <c r="B48" s="13">
        <f t="shared" si="0"/>
        <v>5700</v>
      </c>
      <c r="C48" s="81">
        <v>2892</v>
      </c>
      <c r="D48" s="81">
        <v>2808</v>
      </c>
      <c r="E48" s="66">
        <v>96</v>
      </c>
      <c r="F48" s="13">
        <f t="shared" si="1"/>
        <v>322</v>
      </c>
      <c r="G48" s="81">
        <v>67</v>
      </c>
      <c r="H48" s="82">
        <v>255</v>
      </c>
    </row>
    <row r="49" spans="1:8" ht="11.25" customHeight="1">
      <c r="A49" s="66">
        <v>37</v>
      </c>
      <c r="B49" s="13">
        <f t="shared" si="0"/>
        <v>5684</v>
      </c>
      <c r="C49" s="81">
        <v>2880</v>
      </c>
      <c r="D49" s="81">
        <v>2804</v>
      </c>
      <c r="E49" s="66">
        <v>97</v>
      </c>
      <c r="F49" s="13">
        <f t="shared" si="1"/>
        <v>231</v>
      </c>
      <c r="G49" s="81">
        <v>45</v>
      </c>
      <c r="H49" s="82">
        <v>186</v>
      </c>
    </row>
    <row r="50" spans="1:8" ht="11.25" customHeight="1">
      <c r="A50" s="66">
        <v>38</v>
      </c>
      <c r="B50" s="13">
        <f t="shared" si="0"/>
        <v>5739</v>
      </c>
      <c r="C50" s="81">
        <v>2911</v>
      </c>
      <c r="D50" s="81">
        <v>2828</v>
      </c>
      <c r="E50" s="66">
        <v>98</v>
      </c>
      <c r="F50" s="13">
        <f t="shared" si="1"/>
        <v>177</v>
      </c>
      <c r="G50" s="81">
        <v>24</v>
      </c>
      <c r="H50" s="82">
        <v>153</v>
      </c>
    </row>
    <row r="51" spans="1:8" ht="11.25" customHeight="1">
      <c r="A51" s="67">
        <v>39</v>
      </c>
      <c r="B51" s="68">
        <f t="shared" si="0"/>
        <v>5974</v>
      </c>
      <c r="C51" s="83">
        <v>2966</v>
      </c>
      <c r="D51" s="83">
        <v>3008</v>
      </c>
      <c r="E51" s="67">
        <v>99</v>
      </c>
      <c r="F51" s="68">
        <f t="shared" si="1"/>
        <v>105</v>
      </c>
      <c r="G51" s="83">
        <v>17</v>
      </c>
      <c r="H51" s="84">
        <v>88</v>
      </c>
    </row>
    <row r="52" spans="1:8" ht="11.25" customHeight="1">
      <c r="A52" s="65" t="s">
        <v>69</v>
      </c>
      <c r="B52" s="13">
        <f t="shared" si="0"/>
        <v>33490</v>
      </c>
      <c r="C52" s="81">
        <f>SUM(C53:C57)</f>
        <v>16991</v>
      </c>
      <c r="D52" s="81">
        <f>SUM(D53:D57)</f>
        <v>16499</v>
      </c>
      <c r="E52" s="65" t="s">
        <v>70</v>
      </c>
      <c r="F52" s="13">
        <f t="shared" si="1"/>
        <v>230</v>
      </c>
      <c r="G52" s="81">
        <f>SUM(G53:G57)</f>
        <v>39</v>
      </c>
      <c r="H52" s="82">
        <f>SUM(H53:H57)</f>
        <v>191</v>
      </c>
    </row>
    <row r="53" spans="1:8" ht="11.25" customHeight="1">
      <c r="A53" s="66">
        <v>40</v>
      </c>
      <c r="B53" s="13">
        <f t="shared" si="0"/>
        <v>6397</v>
      </c>
      <c r="C53" s="81">
        <v>3322</v>
      </c>
      <c r="D53" s="81">
        <v>3075</v>
      </c>
      <c r="E53" s="66">
        <v>100</v>
      </c>
      <c r="F53" s="13">
        <f t="shared" si="1"/>
        <v>91</v>
      </c>
      <c r="G53" s="81">
        <v>15</v>
      </c>
      <c r="H53" s="82">
        <v>76</v>
      </c>
    </row>
    <row r="54" spans="1:8" ht="11.25" customHeight="1">
      <c r="A54" s="66">
        <v>41</v>
      </c>
      <c r="B54" s="13">
        <f t="shared" si="0"/>
        <v>6463</v>
      </c>
      <c r="C54" s="81">
        <v>3236</v>
      </c>
      <c r="D54" s="81">
        <v>3227</v>
      </c>
      <c r="E54" s="66">
        <v>101</v>
      </c>
      <c r="F54" s="13">
        <f t="shared" si="1"/>
        <v>50</v>
      </c>
      <c r="G54" s="81">
        <v>6</v>
      </c>
      <c r="H54" s="82">
        <v>44</v>
      </c>
    </row>
    <row r="55" spans="1:8" ht="11.25" customHeight="1">
      <c r="A55" s="66">
        <v>42</v>
      </c>
      <c r="B55" s="13">
        <f t="shared" si="0"/>
        <v>6656</v>
      </c>
      <c r="C55" s="81">
        <v>3362</v>
      </c>
      <c r="D55" s="81">
        <v>3294</v>
      </c>
      <c r="E55" s="66">
        <v>102</v>
      </c>
      <c r="F55" s="13">
        <f t="shared" si="1"/>
        <v>47</v>
      </c>
      <c r="G55" s="81">
        <v>12</v>
      </c>
      <c r="H55" s="82">
        <v>35</v>
      </c>
    </row>
    <row r="56" spans="1:8" ht="11.25" customHeight="1">
      <c r="A56" s="66">
        <v>43</v>
      </c>
      <c r="B56" s="13">
        <f t="shared" si="0"/>
        <v>6876</v>
      </c>
      <c r="C56" s="81">
        <v>3527</v>
      </c>
      <c r="D56" s="81">
        <v>3349</v>
      </c>
      <c r="E56" s="66">
        <v>103</v>
      </c>
      <c r="F56" s="13">
        <f t="shared" si="1"/>
        <v>25</v>
      </c>
      <c r="G56" s="81">
        <v>3</v>
      </c>
      <c r="H56" s="82">
        <v>22</v>
      </c>
    </row>
    <row r="57" spans="1:8" ht="11.25" customHeight="1">
      <c r="A57" s="67">
        <v>44</v>
      </c>
      <c r="B57" s="68">
        <f t="shared" si="0"/>
        <v>7098</v>
      </c>
      <c r="C57" s="83">
        <v>3544</v>
      </c>
      <c r="D57" s="83">
        <v>3554</v>
      </c>
      <c r="E57" s="67">
        <v>104</v>
      </c>
      <c r="F57" s="68">
        <f t="shared" si="1"/>
        <v>17</v>
      </c>
      <c r="G57" s="83">
        <v>3</v>
      </c>
      <c r="H57" s="84">
        <v>14</v>
      </c>
    </row>
    <row r="58" spans="1:8" ht="11.25" customHeight="1">
      <c r="A58" s="65" t="s">
        <v>71</v>
      </c>
      <c r="B58" s="13">
        <f t="shared" si="0"/>
        <v>38871</v>
      </c>
      <c r="C58" s="81">
        <f>SUM(C59:C63)</f>
        <v>19716</v>
      </c>
      <c r="D58" s="81">
        <f>SUM(D59:D63)</f>
        <v>19155</v>
      </c>
      <c r="E58" s="65" t="s">
        <v>285</v>
      </c>
      <c r="F58" s="13">
        <f>SUM(G58:H58)</f>
        <v>17</v>
      </c>
      <c r="G58" s="81">
        <f>SUM(G59:G63)</f>
        <v>0</v>
      </c>
      <c r="H58" s="82">
        <f>SUM(H59:H63)</f>
        <v>17</v>
      </c>
    </row>
    <row r="59" spans="1:8" ht="11.25" customHeight="1">
      <c r="A59" s="66">
        <v>45</v>
      </c>
      <c r="B59" s="13">
        <f t="shared" si="0"/>
        <v>7480</v>
      </c>
      <c r="C59" s="81">
        <v>3824</v>
      </c>
      <c r="D59" s="81">
        <v>3656</v>
      </c>
      <c r="E59" s="66">
        <v>105</v>
      </c>
      <c r="F59" s="13">
        <f t="shared" si="1"/>
        <v>10</v>
      </c>
      <c r="G59" s="81">
        <v>0</v>
      </c>
      <c r="H59" s="82">
        <v>10</v>
      </c>
    </row>
    <row r="60" spans="1:8" ht="11.25" customHeight="1">
      <c r="A60" s="66">
        <v>46</v>
      </c>
      <c r="B60" s="13">
        <f t="shared" si="0"/>
        <v>8074</v>
      </c>
      <c r="C60" s="81">
        <v>4110</v>
      </c>
      <c r="D60" s="81">
        <v>3964</v>
      </c>
      <c r="E60" s="66">
        <v>106</v>
      </c>
      <c r="F60" s="13">
        <f t="shared" si="1"/>
        <v>4</v>
      </c>
      <c r="G60" s="81">
        <v>0</v>
      </c>
      <c r="H60" s="82">
        <v>4</v>
      </c>
    </row>
    <row r="61" spans="1:8" ht="11.25" customHeight="1">
      <c r="A61" s="66">
        <v>47</v>
      </c>
      <c r="B61" s="13">
        <f t="shared" si="0"/>
        <v>7867</v>
      </c>
      <c r="C61" s="81">
        <v>3991</v>
      </c>
      <c r="D61" s="81">
        <v>3876</v>
      </c>
      <c r="E61" s="66">
        <v>107</v>
      </c>
      <c r="F61" s="13">
        <f t="shared" si="1"/>
        <v>1</v>
      </c>
      <c r="G61" s="81">
        <v>0</v>
      </c>
      <c r="H61" s="82">
        <v>1</v>
      </c>
    </row>
    <row r="62" spans="1:8" ht="11.25" customHeight="1">
      <c r="A62" s="66">
        <v>48</v>
      </c>
      <c r="B62" s="13">
        <f t="shared" si="0"/>
        <v>7829</v>
      </c>
      <c r="C62" s="81">
        <v>3959</v>
      </c>
      <c r="D62" s="81">
        <v>3870</v>
      </c>
      <c r="E62" s="66">
        <v>108</v>
      </c>
      <c r="F62" s="13">
        <f>SUM(G62:H62)</f>
        <v>2</v>
      </c>
      <c r="G62" s="81">
        <v>0</v>
      </c>
      <c r="H62" s="82">
        <v>2</v>
      </c>
    </row>
    <row r="63" spans="1:8" ht="11.25" customHeight="1">
      <c r="A63" s="67">
        <v>49</v>
      </c>
      <c r="B63" s="68">
        <f t="shared" si="0"/>
        <v>7621</v>
      </c>
      <c r="C63" s="83">
        <v>3832</v>
      </c>
      <c r="D63" s="83">
        <v>3789</v>
      </c>
      <c r="E63" s="67">
        <v>109</v>
      </c>
      <c r="F63" s="68">
        <f>SUM(G63:H63)</f>
        <v>0</v>
      </c>
      <c r="G63" s="83">
        <v>0</v>
      </c>
      <c r="H63" s="84">
        <v>0</v>
      </c>
    </row>
    <row r="64" spans="1:8" ht="11.25" customHeight="1">
      <c r="A64" s="65" t="s">
        <v>72</v>
      </c>
      <c r="B64" s="13">
        <f t="shared" si="0"/>
        <v>34181</v>
      </c>
      <c r="C64" s="81">
        <f>SUM(C65:C69)</f>
        <v>17809</v>
      </c>
      <c r="D64" s="81">
        <f>SUM(D65:D69)</f>
        <v>16372</v>
      </c>
      <c r="E64" s="66"/>
      <c r="F64" s="18"/>
      <c r="G64" s="14"/>
      <c r="H64" s="19"/>
    </row>
    <row r="65" spans="1:8" ht="11.25" customHeight="1">
      <c r="A65" s="66">
        <v>50</v>
      </c>
      <c r="B65" s="13">
        <f t="shared" si="0"/>
        <v>7308</v>
      </c>
      <c r="C65" s="81">
        <v>3816</v>
      </c>
      <c r="D65" s="81">
        <v>3492</v>
      </c>
      <c r="E65" s="66"/>
      <c r="F65" s="69"/>
      <c r="G65" s="14"/>
      <c r="H65" s="70"/>
    </row>
    <row r="66" spans="1:8" ht="11.25" customHeight="1">
      <c r="A66" s="66">
        <v>51</v>
      </c>
      <c r="B66" s="13">
        <f t="shared" si="0"/>
        <v>7436</v>
      </c>
      <c r="C66" s="81">
        <v>3775</v>
      </c>
      <c r="D66" s="81">
        <v>3661</v>
      </c>
      <c r="E66" s="66"/>
      <c r="F66" s="18"/>
      <c r="G66" s="14"/>
      <c r="H66" s="19"/>
    </row>
    <row r="67" spans="1:8" ht="11.25" customHeight="1">
      <c r="A67" s="66">
        <v>52</v>
      </c>
      <c r="B67" s="13">
        <f t="shared" si="0"/>
        <v>7377</v>
      </c>
      <c r="C67" s="81">
        <v>3897</v>
      </c>
      <c r="D67" s="81">
        <v>3480</v>
      </c>
      <c r="E67" s="66"/>
      <c r="F67" s="13"/>
      <c r="G67" s="14"/>
      <c r="H67" s="19"/>
    </row>
    <row r="68" spans="1:8" ht="11.25" customHeight="1">
      <c r="A68" s="66">
        <v>53</v>
      </c>
      <c r="B68" s="13">
        <f t="shared" ref="B68:B75" si="2">SUM(C68:D68)</f>
        <v>5448</v>
      </c>
      <c r="C68" s="81">
        <v>2871</v>
      </c>
      <c r="D68" s="81">
        <v>2577</v>
      </c>
      <c r="E68" s="66" t="s">
        <v>46</v>
      </c>
      <c r="F68" s="69">
        <f>SUM(F72:F74)+F65</f>
        <v>436043</v>
      </c>
      <c r="G68" s="93">
        <f t="shared" ref="G68:H68" si="3">SUM(G72:G74)+G65</f>
        <v>215894</v>
      </c>
      <c r="H68" s="70">
        <f t="shared" si="3"/>
        <v>220149</v>
      </c>
    </row>
    <row r="69" spans="1:8" ht="11.25" customHeight="1">
      <c r="A69" s="67">
        <v>54</v>
      </c>
      <c r="B69" s="68">
        <f t="shared" si="2"/>
        <v>6612</v>
      </c>
      <c r="C69" s="83">
        <v>3450</v>
      </c>
      <c r="D69" s="83">
        <v>3162</v>
      </c>
      <c r="E69" s="67" t="s">
        <v>301</v>
      </c>
      <c r="F69" s="68">
        <v>200511</v>
      </c>
      <c r="G69" s="16"/>
      <c r="H69" s="17"/>
    </row>
    <row r="70" spans="1:8" ht="11.25" customHeight="1">
      <c r="A70" s="65" t="s">
        <v>73</v>
      </c>
      <c r="B70" s="13">
        <f t="shared" si="2"/>
        <v>27538</v>
      </c>
      <c r="C70" s="81">
        <f>SUM(C71:C75)</f>
        <v>14380</v>
      </c>
      <c r="D70" s="81">
        <f>SUM(D71:D75)</f>
        <v>13158</v>
      </c>
      <c r="E70" s="66"/>
      <c r="F70" s="13"/>
      <c r="G70" s="71"/>
      <c r="H70" s="72"/>
    </row>
    <row r="71" spans="1:8" ht="11.25" customHeight="1">
      <c r="A71" s="66">
        <v>55</v>
      </c>
      <c r="B71" s="13">
        <f t="shared" si="2"/>
        <v>6213</v>
      </c>
      <c r="C71" s="81">
        <v>3230</v>
      </c>
      <c r="D71" s="81">
        <v>2983</v>
      </c>
      <c r="E71" s="66" t="s">
        <v>74</v>
      </c>
      <c r="F71" s="69"/>
      <c r="G71" s="14"/>
      <c r="H71" s="15"/>
    </row>
    <row r="72" spans="1:8" ht="11.25" customHeight="1">
      <c r="A72" s="66">
        <v>56</v>
      </c>
      <c r="B72" s="13">
        <f t="shared" si="2"/>
        <v>5959</v>
      </c>
      <c r="C72" s="81">
        <v>3143</v>
      </c>
      <c r="D72" s="81">
        <v>2816</v>
      </c>
      <c r="E72" s="66" t="s">
        <v>75</v>
      </c>
      <c r="F72" s="94">
        <f>$B$4+$B$10+$B$16</f>
        <v>58053</v>
      </c>
      <c r="G72" s="95">
        <f>$C$4+$C$10+$C$16</f>
        <v>29735</v>
      </c>
      <c r="H72" s="96">
        <f>$D$4+$D$10+$D$16</f>
        <v>28318</v>
      </c>
    </row>
    <row r="73" spans="1:8" ht="11.25" customHeight="1">
      <c r="A73" s="66">
        <v>57</v>
      </c>
      <c r="B73" s="13">
        <f t="shared" si="2"/>
        <v>5379</v>
      </c>
      <c r="C73" s="81">
        <v>2847</v>
      </c>
      <c r="D73" s="81">
        <v>2532</v>
      </c>
      <c r="E73" s="65" t="s">
        <v>76</v>
      </c>
      <c r="F73" s="13">
        <f>$B$22+$B$28+$B$34+$B$40+$B$46+$B$52+$B$58+$B$64+$B$70+$F$4</f>
        <v>271552</v>
      </c>
      <c r="G73" s="14">
        <f>$C$22+$C$28+$C$34+$C$40+$C$46+$C$52+$C$58+$C$64+$C$70+$G$4</f>
        <v>139657</v>
      </c>
      <c r="H73" s="15">
        <f>$D$22+$D$28+$D$34+$D$40+$D$46+$D$52+$D$58+$D$64+$D$70+$H$4</f>
        <v>131895</v>
      </c>
    </row>
    <row r="74" spans="1:8" ht="11.25" customHeight="1">
      <c r="A74" s="66">
        <v>58</v>
      </c>
      <c r="B74" s="13">
        <f t="shared" si="2"/>
        <v>5049</v>
      </c>
      <c r="C74" s="81">
        <v>2593</v>
      </c>
      <c r="D74" s="81">
        <v>2456</v>
      </c>
      <c r="E74" s="65" t="s">
        <v>77</v>
      </c>
      <c r="F74" s="13">
        <f>$F$10+$F$16+$F$22+$F$28+$F$34+$F$40+$F$46+$F$52+$F$58</f>
        <v>106438</v>
      </c>
      <c r="G74" s="14">
        <f>$G$10+$G$16+$G$22+$G$28+$G$34+$G$40+$G$46+$G$52+$G$58</f>
        <v>46502</v>
      </c>
      <c r="H74" s="15">
        <f>$H$10+$H$16+$H$22+$H$28+$H$34+$H$40+$H$46+$H$52+$H$58</f>
        <v>59936</v>
      </c>
    </row>
    <row r="75" spans="1:8" ht="13.5" customHeight="1" thickBot="1">
      <c r="A75" s="73">
        <v>59</v>
      </c>
      <c r="B75" s="74">
        <f t="shared" si="2"/>
        <v>4938</v>
      </c>
      <c r="C75" s="75">
        <v>2567</v>
      </c>
      <c r="D75" s="75">
        <v>2371</v>
      </c>
      <c r="E75" s="76" t="s">
        <v>302</v>
      </c>
      <c r="F75" s="74">
        <f>$F$22+$F$28+$F$34+$F$40+$F$46+$F$52+$F$58</f>
        <v>55411</v>
      </c>
      <c r="G75" s="75">
        <f>$G$22+$G$28+$G$34+$G$40+$G$46+$G$52+$G$58</f>
        <v>22501</v>
      </c>
      <c r="H75" s="77">
        <f>$H$22+$H$28+$H$34+$H$40+$H$46+$H$52+$H$58</f>
        <v>32910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tabSelected="1" zoomScale="80" zoomScaleNormal="80" workbookViewId="0">
      <selection sqref="A1:N1"/>
    </sheetView>
  </sheetViews>
  <sheetFormatPr defaultRowHeight="13.5"/>
  <cols>
    <col min="1" max="1" width="8.875" customWidth="1"/>
    <col min="2" max="14" width="7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09" t="s">
        <v>286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s="1" customFormat="1" ht="20.25" customHeight="1" thickBot="1">
      <c r="A2" s="145" t="s">
        <v>352</v>
      </c>
      <c r="B2" s="145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207" t="s">
        <v>15</v>
      </c>
      <c r="B3" s="211" t="s">
        <v>30</v>
      </c>
      <c r="C3" s="212" t="s">
        <v>31</v>
      </c>
      <c r="D3" s="213" t="s">
        <v>32</v>
      </c>
      <c r="E3" s="179" t="s">
        <v>33</v>
      </c>
      <c r="F3" s="165"/>
      <c r="G3" s="165"/>
      <c r="H3" s="167"/>
      <c r="I3" s="164" t="s">
        <v>34</v>
      </c>
      <c r="J3" s="165"/>
      <c r="K3" s="165"/>
      <c r="L3" s="186"/>
      <c r="M3" s="213" t="s">
        <v>35</v>
      </c>
      <c r="N3" s="172" t="s">
        <v>29</v>
      </c>
    </row>
    <row r="4" spans="1:14" s="1" customFormat="1" ht="20.100000000000001" customHeight="1">
      <c r="A4" s="208"/>
      <c r="B4" s="214"/>
      <c r="C4" s="215"/>
      <c r="D4" s="216"/>
      <c r="E4" s="180"/>
      <c r="F4" s="146"/>
      <c r="G4" s="146"/>
      <c r="H4" s="168"/>
      <c r="I4" s="166"/>
      <c r="J4" s="146"/>
      <c r="K4" s="146"/>
      <c r="L4" s="187"/>
      <c r="M4" s="216"/>
      <c r="N4" s="173"/>
    </row>
    <row r="5" spans="1:14" s="1" customFormat="1" ht="20.100000000000001" customHeight="1" thickBot="1">
      <c r="A5" s="209"/>
      <c r="B5" s="217"/>
      <c r="C5" s="218"/>
      <c r="D5" s="219"/>
      <c r="E5" s="220" t="s">
        <v>36</v>
      </c>
      <c r="F5" s="221" t="s">
        <v>37</v>
      </c>
      <c r="G5" s="221" t="s">
        <v>38</v>
      </c>
      <c r="H5" s="222" t="s">
        <v>29</v>
      </c>
      <c r="I5" s="220" t="s">
        <v>36</v>
      </c>
      <c r="J5" s="221" t="s">
        <v>37</v>
      </c>
      <c r="K5" s="221" t="s">
        <v>38</v>
      </c>
      <c r="L5" s="222" t="s">
        <v>29</v>
      </c>
      <c r="M5" s="219"/>
      <c r="N5" s="178"/>
    </row>
    <row r="6" spans="1:14" s="1" customFormat="1" ht="20.100000000000001" customHeight="1">
      <c r="A6" s="223" t="s">
        <v>16</v>
      </c>
      <c r="B6" s="189">
        <v>8</v>
      </c>
      <c r="C6" s="224">
        <v>23</v>
      </c>
      <c r="D6" s="174">
        <f>B6-C6</f>
        <v>-15</v>
      </c>
      <c r="E6" s="225">
        <v>23</v>
      </c>
      <c r="F6" s="226">
        <v>24</v>
      </c>
      <c r="G6" s="226">
        <v>22</v>
      </c>
      <c r="H6" s="227">
        <f>SUM(E6:G6)</f>
        <v>69</v>
      </c>
      <c r="I6" s="225">
        <v>30</v>
      </c>
      <c r="J6" s="226">
        <v>15</v>
      </c>
      <c r="K6" s="226">
        <v>18</v>
      </c>
      <c r="L6" s="227">
        <f>SUM(I6:K6)</f>
        <v>63</v>
      </c>
      <c r="M6" s="174">
        <f>H6-L6</f>
        <v>6</v>
      </c>
      <c r="N6" s="224">
        <f>D6+M6</f>
        <v>-9</v>
      </c>
    </row>
    <row r="7" spans="1:14" s="1" customFormat="1" ht="20.100000000000001" customHeight="1">
      <c r="A7" s="228" t="s">
        <v>17</v>
      </c>
      <c r="B7" s="183">
        <v>45</v>
      </c>
      <c r="C7" s="169">
        <v>73</v>
      </c>
      <c r="D7" s="175">
        <f t="shared" ref="D7:D18" si="0">B7-C7</f>
        <v>-28</v>
      </c>
      <c r="E7" s="195">
        <v>107</v>
      </c>
      <c r="F7" s="199">
        <v>75</v>
      </c>
      <c r="G7" s="199">
        <v>67</v>
      </c>
      <c r="H7" s="200">
        <f t="shared" ref="H7:H20" si="1">SUM(E7:G7)</f>
        <v>249</v>
      </c>
      <c r="I7" s="195">
        <v>70</v>
      </c>
      <c r="J7" s="199">
        <v>71</v>
      </c>
      <c r="K7" s="199">
        <v>73</v>
      </c>
      <c r="L7" s="200">
        <f t="shared" ref="L7:L20" si="2">SUM(I7:K7)</f>
        <v>214</v>
      </c>
      <c r="M7" s="175">
        <f t="shared" ref="M7:M20" si="3">H7-L7</f>
        <v>35</v>
      </c>
      <c r="N7" s="169">
        <f t="shared" ref="N7:N18" si="4">D7+M7</f>
        <v>7</v>
      </c>
    </row>
    <row r="8" spans="1:14" s="1" customFormat="1" ht="20.100000000000001" customHeight="1">
      <c r="A8" s="228" t="s">
        <v>18</v>
      </c>
      <c r="B8" s="183">
        <v>30</v>
      </c>
      <c r="C8" s="169">
        <v>39</v>
      </c>
      <c r="D8" s="175">
        <f t="shared" si="0"/>
        <v>-9</v>
      </c>
      <c r="E8" s="195">
        <v>86</v>
      </c>
      <c r="F8" s="199">
        <v>47</v>
      </c>
      <c r="G8" s="199">
        <v>45</v>
      </c>
      <c r="H8" s="200">
        <f t="shared" si="1"/>
        <v>178</v>
      </c>
      <c r="I8" s="195">
        <v>54</v>
      </c>
      <c r="J8" s="199">
        <v>71</v>
      </c>
      <c r="K8" s="199">
        <v>35</v>
      </c>
      <c r="L8" s="200">
        <f t="shared" si="2"/>
        <v>160</v>
      </c>
      <c r="M8" s="175">
        <f t="shared" si="3"/>
        <v>18</v>
      </c>
      <c r="N8" s="169">
        <f t="shared" si="4"/>
        <v>9</v>
      </c>
    </row>
    <row r="9" spans="1:14" s="1" customFormat="1" ht="20.100000000000001" customHeight="1">
      <c r="A9" s="228" t="s">
        <v>19</v>
      </c>
      <c r="B9" s="183">
        <v>17</v>
      </c>
      <c r="C9" s="169">
        <v>21</v>
      </c>
      <c r="D9" s="175">
        <f t="shared" si="0"/>
        <v>-4</v>
      </c>
      <c r="E9" s="195">
        <v>29</v>
      </c>
      <c r="F9" s="199">
        <v>40</v>
      </c>
      <c r="G9" s="199">
        <v>27</v>
      </c>
      <c r="H9" s="200">
        <f>SUM(E9:G9)</f>
        <v>96</v>
      </c>
      <c r="I9" s="195">
        <v>35</v>
      </c>
      <c r="J9" s="199">
        <v>38</v>
      </c>
      <c r="K9" s="199">
        <v>27</v>
      </c>
      <c r="L9" s="200">
        <f t="shared" si="2"/>
        <v>100</v>
      </c>
      <c r="M9" s="175">
        <f t="shared" si="3"/>
        <v>-4</v>
      </c>
      <c r="N9" s="169">
        <f t="shared" si="4"/>
        <v>-8</v>
      </c>
    </row>
    <row r="10" spans="1:14" s="1" customFormat="1" ht="20.100000000000001" customHeight="1">
      <c r="A10" s="228" t="s">
        <v>20</v>
      </c>
      <c r="B10" s="183">
        <v>43</v>
      </c>
      <c r="C10" s="169">
        <v>55</v>
      </c>
      <c r="D10" s="175">
        <f t="shared" si="0"/>
        <v>-12</v>
      </c>
      <c r="E10" s="195">
        <v>66</v>
      </c>
      <c r="F10" s="199">
        <v>81</v>
      </c>
      <c r="G10" s="199">
        <v>54</v>
      </c>
      <c r="H10" s="200">
        <f t="shared" si="1"/>
        <v>201</v>
      </c>
      <c r="I10" s="195">
        <v>56</v>
      </c>
      <c r="J10" s="199">
        <v>68</v>
      </c>
      <c r="K10" s="199">
        <v>69</v>
      </c>
      <c r="L10" s="200">
        <f t="shared" si="2"/>
        <v>193</v>
      </c>
      <c r="M10" s="175">
        <f t="shared" si="3"/>
        <v>8</v>
      </c>
      <c r="N10" s="169">
        <f t="shared" si="4"/>
        <v>-4</v>
      </c>
    </row>
    <row r="11" spans="1:14" s="1" customFormat="1" ht="20.100000000000001" customHeight="1">
      <c r="A11" s="228" t="s">
        <v>21</v>
      </c>
      <c r="B11" s="183">
        <v>24</v>
      </c>
      <c r="C11" s="169">
        <v>35</v>
      </c>
      <c r="D11" s="175">
        <f t="shared" si="0"/>
        <v>-11</v>
      </c>
      <c r="E11" s="195">
        <v>66</v>
      </c>
      <c r="F11" s="199">
        <v>48</v>
      </c>
      <c r="G11" s="199">
        <v>36</v>
      </c>
      <c r="H11" s="200">
        <f t="shared" si="1"/>
        <v>150</v>
      </c>
      <c r="I11" s="195">
        <v>58</v>
      </c>
      <c r="J11" s="199">
        <v>47</v>
      </c>
      <c r="K11" s="199">
        <v>39</v>
      </c>
      <c r="L11" s="200">
        <f t="shared" si="2"/>
        <v>144</v>
      </c>
      <c r="M11" s="175">
        <f t="shared" si="3"/>
        <v>6</v>
      </c>
      <c r="N11" s="169">
        <f t="shared" si="4"/>
        <v>-5</v>
      </c>
    </row>
    <row r="12" spans="1:14" s="1" customFormat="1" ht="20.100000000000001" customHeight="1">
      <c r="A12" s="228" t="s">
        <v>22</v>
      </c>
      <c r="B12" s="183">
        <v>27</v>
      </c>
      <c r="C12" s="169">
        <v>33</v>
      </c>
      <c r="D12" s="175">
        <f>B12-C12</f>
        <v>-6</v>
      </c>
      <c r="E12" s="195">
        <v>51</v>
      </c>
      <c r="F12" s="199">
        <v>48</v>
      </c>
      <c r="G12" s="199">
        <v>46</v>
      </c>
      <c r="H12" s="200">
        <f t="shared" si="1"/>
        <v>145</v>
      </c>
      <c r="I12" s="195">
        <v>53</v>
      </c>
      <c r="J12" s="199">
        <v>57</v>
      </c>
      <c r="K12" s="199">
        <v>65</v>
      </c>
      <c r="L12" s="200">
        <f t="shared" si="2"/>
        <v>175</v>
      </c>
      <c r="M12" s="175">
        <f t="shared" si="3"/>
        <v>-30</v>
      </c>
      <c r="N12" s="169">
        <f t="shared" si="4"/>
        <v>-36</v>
      </c>
    </row>
    <row r="13" spans="1:14" s="1" customFormat="1" ht="20.100000000000001" customHeight="1">
      <c r="A13" s="228" t="s">
        <v>23</v>
      </c>
      <c r="B13" s="183">
        <v>12</v>
      </c>
      <c r="C13" s="169">
        <v>22</v>
      </c>
      <c r="D13" s="175">
        <f t="shared" si="0"/>
        <v>-10</v>
      </c>
      <c r="E13" s="195">
        <v>39</v>
      </c>
      <c r="F13" s="199">
        <v>42</v>
      </c>
      <c r="G13" s="199">
        <v>29</v>
      </c>
      <c r="H13" s="200">
        <f t="shared" si="1"/>
        <v>110</v>
      </c>
      <c r="I13" s="195">
        <v>35</v>
      </c>
      <c r="J13" s="199">
        <v>40</v>
      </c>
      <c r="K13" s="199">
        <v>30</v>
      </c>
      <c r="L13" s="200">
        <f t="shared" si="2"/>
        <v>105</v>
      </c>
      <c r="M13" s="175">
        <f t="shared" si="3"/>
        <v>5</v>
      </c>
      <c r="N13" s="169">
        <f t="shared" si="4"/>
        <v>-5</v>
      </c>
    </row>
    <row r="14" spans="1:14" s="1" customFormat="1" ht="20.100000000000001" customHeight="1">
      <c r="A14" s="228" t="s">
        <v>24</v>
      </c>
      <c r="B14" s="183">
        <v>17</v>
      </c>
      <c r="C14" s="169">
        <v>39</v>
      </c>
      <c r="D14" s="175">
        <f t="shared" si="0"/>
        <v>-22</v>
      </c>
      <c r="E14" s="195">
        <v>55</v>
      </c>
      <c r="F14" s="199">
        <v>50</v>
      </c>
      <c r="G14" s="199">
        <v>72</v>
      </c>
      <c r="H14" s="200">
        <f t="shared" si="1"/>
        <v>177</v>
      </c>
      <c r="I14" s="195">
        <v>52</v>
      </c>
      <c r="J14" s="199">
        <v>61</v>
      </c>
      <c r="K14" s="199">
        <v>53</v>
      </c>
      <c r="L14" s="200">
        <f t="shared" si="2"/>
        <v>166</v>
      </c>
      <c r="M14" s="175">
        <f t="shared" si="3"/>
        <v>11</v>
      </c>
      <c r="N14" s="169">
        <f t="shared" si="4"/>
        <v>-11</v>
      </c>
    </row>
    <row r="15" spans="1:14" s="1" customFormat="1" ht="20.100000000000001" customHeight="1">
      <c r="A15" s="228" t="s">
        <v>25</v>
      </c>
      <c r="B15" s="183">
        <v>28</v>
      </c>
      <c r="C15" s="169">
        <v>26</v>
      </c>
      <c r="D15" s="175">
        <f>B15-C15</f>
        <v>2</v>
      </c>
      <c r="E15" s="195">
        <v>87</v>
      </c>
      <c r="F15" s="199">
        <v>49</v>
      </c>
      <c r="G15" s="199">
        <v>41</v>
      </c>
      <c r="H15" s="200">
        <f t="shared" si="1"/>
        <v>177</v>
      </c>
      <c r="I15" s="195">
        <v>61</v>
      </c>
      <c r="J15" s="199">
        <v>52</v>
      </c>
      <c r="K15" s="199">
        <v>53</v>
      </c>
      <c r="L15" s="200">
        <f t="shared" si="2"/>
        <v>166</v>
      </c>
      <c r="M15" s="175">
        <f t="shared" si="3"/>
        <v>11</v>
      </c>
      <c r="N15" s="169">
        <f t="shared" si="4"/>
        <v>13</v>
      </c>
    </row>
    <row r="16" spans="1:14" s="1" customFormat="1" ht="20.100000000000001" customHeight="1">
      <c r="A16" s="228" t="s">
        <v>26</v>
      </c>
      <c r="B16" s="183">
        <v>10</v>
      </c>
      <c r="C16" s="169">
        <v>9</v>
      </c>
      <c r="D16" s="175">
        <f>B16-C16</f>
        <v>1</v>
      </c>
      <c r="E16" s="195">
        <v>16</v>
      </c>
      <c r="F16" s="199">
        <v>2</v>
      </c>
      <c r="G16" s="199">
        <v>19</v>
      </c>
      <c r="H16" s="200">
        <f t="shared" si="1"/>
        <v>37</v>
      </c>
      <c r="I16" s="195">
        <v>13</v>
      </c>
      <c r="J16" s="199">
        <v>19</v>
      </c>
      <c r="K16" s="199">
        <v>14</v>
      </c>
      <c r="L16" s="200">
        <f t="shared" si="2"/>
        <v>46</v>
      </c>
      <c r="M16" s="175">
        <f t="shared" si="3"/>
        <v>-9</v>
      </c>
      <c r="N16" s="169">
        <f t="shared" si="4"/>
        <v>-8</v>
      </c>
    </row>
    <row r="17" spans="1:14" s="1" customFormat="1" ht="20.100000000000001" customHeight="1">
      <c r="A17" s="228" t="s">
        <v>27</v>
      </c>
      <c r="B17" s="183">
        <v>22</v>
      </c>
      <c r="C17" s="169">
        <v>38</v>
      </c>
      <c r="D17" s="175">
        <f t="shared" si="0"/>
        <v>-16</v>
      </c>
      <c r="E17" s="195">
        <v>55</v>
      </c>
      <c r="F17" s="199">
        <v>46</v>
      </c>
      <c r="G17" s="199">
        <v>47</v>
      </c>
      <c r="H17" s="200">
        <f t="shared" si="1"/>
        <v>148</v>
      </c>
      <c r="I17" s="195">
        <v>31</v>
      </c>
      <c r="J17" s="199">
        <v>63</v>
      </c>
      <c r="K17" s="199">
        <v>42</v>
      </c>
      <c r="L17" s="200">
        <f>SUM(I17:K17)</f>
        <v>136</v>
      </c>
      <c r="M17" s="175">
        <f t="shared" si="3"/>
        <v>12</v>
      </c>
      <c r="N17" s="169">
        <f t="shared" si="4"/>
        <v>-4</v>
      </c>
    </row>
    <row r="18" spans="1:14" s="1" customFormat="1" ht="20.100000000000001" customHeight="1" thickBot="1">
      <c r="A18" s="231" t="s">
        <v>28</v>
      </c>
      <c r="B18" s="232">
        <v>8</v>
      </c>
      <c r="C18" s="233">
        <v>24</v>
      </c>
      <c r="D18" s="234">
        <f t="shared" si="0"/>
        <v>-16</v>
      </c>
      <c r="E18" s="235">
        <v>22</v>
      </c>
      <c r="F18" s="236">
        <v>34</v>
      </c>
      <c r="G18" s="236">
        <v>26</v>
      </c>
      <c r="H18" s="237">
        <f t="shared" si="1"/>
        <v>82</v>
      </c>
      <c r="I18" s="235">
        <v>20</v>
      </c>
      <c r="J18" s="236">
        <v>35</v>
      </c>
      <c r="K18" s="236">
        <v>21</v>
      </c>
      <c r="L18" s="237">
        <f t="shared" si="2"/>
        <v>76</v>
      </c>
      <c r="M18" s="234">
        <f t="shared" si="3"/>
        <v>6</v>
      </c>
      <c r="N18" s="233">
        <f t="shared" si="4"/>
        <v>-10</v>
      </c>
    </row>
    <row r="19" spans="1:14" s="1" customFormat="1" ht="20.100000000000001" customHeight="1">
      <c r="A19" s="230" t="s">
        <v>48</v>
      </c>
      <c r="B19" s="190">
        <v>144</v>
      </c>
      <c r="C19" s="191">
        <v>234</v>
      </c>
      <c r="D19" s="192">
        <f>B19-C19</f>
        <v>-90</v>
      </c>
      <c r="E19" s="196">
        <v>385</v>
      </c>
      <c r="F19" s="201">
        <v>286</v>
      </c>
      <c r="G19" s="201">
        <v>280</v>
      </c>
      <c r="H19" s="202">
        <f>SUM(E19:G19)</f>
        <v>951</v>
      </c>
      <c r="I19" s="196">
        <v>325</v>
      </c>
      <c r="J19" s="201">
        <v>329</v>
      </c>
      <c r="K19" s="201">
        <v>283</v>
      </c>
      <c r="L19" s="202">
        <f t="shared" si="2"/>
        <v>937</v>
      </c>
      <c r="M19" s="193">
        <f t="shared" si="3"/>
        <v>14</v>
      </c>
      <c r="N19" s="194">
        <f>D19+M19</f>
        <v>-76</v>
      </c>
    </row>
    <row r="20" spans="1:14" s="1" customFormat="1" ht="20.100000000000001" customHeight="1" thickBot="1">
      <c r="A20" s="229" t="s">
        <v>49</v>
      </c>
      <c r="B20" s="184">
        <v>147</v>
      </c>
      <c r="C20" s="188">
        <v>203</v>
      </c>
      <c r="D20" s="181">
        <f>B20-C20</f>
        <v>-56</v>
      </c>
      <c r="E20" s="197">
        <v>317</v>
      </c>
      <c r="F20" s="203">
        <v>300</v>
      </c>
      <c r="G20" s="203">
        <v>251</v>
      </c>
      <c r="H20" s="204">
        <f t="shared" si="1"/>
        <v>868</v>
      </c>
      <c r="I20" s="197">
        <v>243</v>
      </c>
      <c r="J20" s="203">
        <v>308</v>
      </c>
      <c r="K20" s="203">
        <v>256</v>
      </c>
      <c r="L20" s="204">
        <f t="shared" si="2"/>
        <v>807</v>
      </c>
      <c r="M20" s="176">
        <f t="shared" si="3"/>
        <v>61</v>
      </c>
      <c r="N20" s="170">
        <f>D20+M20</f>
        <v>5</v>
      </c>
    </row>
    <row r="21" spans="1:14" s="1" customFormat="1" ht="19.5" customHeight="1" thickBot="1">
      <c r="A21" s="210" t="s">
        <v>50</v>
      </c>
      <c r="B21" s="185">
        <f t="shared" ref="B21:L21" si="5">SUM(B6:B18)</f>
        <v>291</v>
      </c>
      <c r="C21" s="171">
        <f t="shared" si="5"/>
        <v>437</v>
      </c>
      <c r="D21" s="182">
        <f t="shared" si="5"/>
        <v>-146</v>
      </c>
      <c r="E21" s="198">
        <f t="shared" si="5"/>
        <v>702</v>
      </c>
      <c r="F21" s="205">
        <f t="shared" si="5"/>
        <v>586</v>
      </c>
      <c r="G21" s="205">
        <f t="shared" si="5"/>
        <v>531</v>
      </c>
      <c r="H21" s="206">
        <f t="shared" si="5"/>
        <v>1819</v>
      </c>
      <c r="I21" s="198">
        <f t="shared" si="5"/>
        <v>568</v>
      </c>
      <c r="J21" s="205">
        <f t="shared" si="5"/>
        <v>637</v>
      </c>
      <c r="K21" s="205">
        <f>SUM(K6:K18)</f>
        <v>539</v>
      </c>
      <c r="L21" s="206">
        <f t="shared" si="5"/>
        <v>1744</v>
      </c>
      <c r="M21" s="177">
        <f t="shared" ref="M21" si="6">SUM(M6:M18)</f>
        <v>75</v>
      </c>
      <c r="N21" s="171">
        <f>SUM(N6:N18)</f>
        <v>-71</v>
      </c>
    </row>
    <row r="22" spans="1:14" s="1" customFormat="1" ht="7.5" customHeight="1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2"/>
      <c r="N22" s="163"/>
    </row>
    <row r="23" spans="1:14">
      <c r="A23" s="144" t="s">
        <v>353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400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08" t="s">
        <v>287</v>
      </c>
      <c r="C1" s="108"/>
      <c r="D1" s="108"/>
      <c r="E1" s="108"/>
      <c r="F1" s="108"/>
    </row>
    <row r="2" spans="2:6" s="3" customFormat="1" ht="23.25" customHeight="1">
      <c r="B2" s="3" t="s">
        <v>351</v>
      </c>
    </row>
    <row r="3" spans="2:6" s="3" customFormat="1">
      <c r="B3" s="147" t="s">
        <v>39</v>
      </c>
      <c r="C3" s="147" t="s">
        <v>3</v>
      </c>
      <c r="D3" s="150" t="s">
        <v>0</v>
      </c>
      <c r="E3" s="151"/>
      <c r="F3" s="152"/>
    </row>
    <row r="4" spans="2:6" s="3" customFormat="1">
      <c r="B4" s="148"/>
      <c r="C4" s="148"/>
      <c r="D4" s="153"/>
      <c r="E4" s="154"/>
      <c r="F4" s="155"/>
    </row>
    <row r="5" spans="2:6" s="3" customFormat="1" ht="23.25" customHeight="1">
      <c r="B5" s="149"/>
      <c r="C5" s="149"/>
      <c r="D5" s="78" t="s">
        <v>6</v>
      </c>
      <c r="E5" s="78" t="s">
        <v>7</v>
      </c>
      <c r="F5" s="78" t="s">
        <v>8</v>
      </c>
    </row>
    <row r="6" spans="2:6" s="3" customFormat="1" ht="27" customHeight="1">
      <c r="B6" s="79" t="s">
        <v>291</v>
      </c>
      <c r="C6" s="29">
        <v>121</v>
      </c>
      <c r="D6" s="29">
        <f>E6+F6</f>
        <v>179</v>
      </c>
      <c r="E6" s="29">
        <v>96</v>
      </c>
      <c r="F6" s="29">
        <v>83</v>
      </c>
    </row>
    <row r="7" spans="2:6" s="3" customFormat="1" ht="27" customHeight="1">
      <c r="B7" s="78" t="s">
        <v>40</v>
      </c>
      <c r="C7" s="29">
        <v>358</v>
      </c>
      <c r="D7" s="29">
        <f t="shared" ref="D7:D16" si="0">E7+F7</f>
        <v>592</v>
      </c>
      <c r="E7" s="29">
        <v>339</v>
      </c>
      <c r="F7" s="29">
        <v>253</v>
      </c>
    </row>
    <row r="8" spans="2:6" s="3" customFormat="1" ht="27" customHeight="1">
      <c r="B8" s="78" t="s">
        <v>292</v>
      </c>
      <c r="C8" s="29">
        <v>319</v>
      </c>
      <c r="D8" s="29">
        <f t="shared" si="0"/>
        <v>528</v>
      </c>
      <c r="E8" s="29">
        <v>392</v>
      </c>
      <c r="F8" s="29">
        <v>136</v>
      </c>
    </row>
    <row r="9" spans="2:6" s="3" customFormat="1" ht="27" customHeight="1">
      <c r="B9" s="78" t="s">
        <v>288</v>
      </c>
      <c r="C9" s="29">
        <v>928</v>
      </c>
      <c r="D9" s="29">
        <f t="shared" si="0"/>
        <v>1272</v>
      </c>
      <c r="E9" s="29">
        <v>594</v>
      </c>
      <c r="F9" s="29">
        <v>678</v>
      </c>
    </row>
    <row r="10" spans="2:6" s="3" customFormat="1" ht="27" customHeight="1">
      <c r="B10" s="78" t="s">
        <v>348</v>
      </c>
      <c r="C10" s="29">
        <v>254</v>
      </c>
      <c r="D10" s="29">
        <f t="shared" si="0"/>
        <v>265</v>
      </c>
      <c r="E10" s="29">
        <v>192</v>
      </c>
      <c r="F10" s="29">
        <v>73</v>
      </c>
    </row>
    <row r="11" spans="2:6" s="3" customFormat="1" ht="27" customHeight="1">
      <c r="B11" s="78" t="s">
        <v>41</v>
      </c>
      <c r="C11" s="29">
        <v>658</v>
      </c>
      <c r="D11" s="29">
        <f t="shared" si="0"/>
        <v>823</v>
      </c>
      <c r="E11" s="29">
        <v>375</v>
      </c>
      <c r="F11" s="29">
        <v>448</v>
      </c>
    </row>
    <row r="12" spans="2:6" s="3" customFormat="1" ht="27" customHeight="1">
      <c r="B12" s="78" t="s">
        <v>42</v>
      </c>
      <c r="C12" s="29">
        <v>280</v>
      </c>
      <c r="D12" s="29">
        <f t="shared" si="0"/>
        <v>506</v>
      </c>
      <c r="E12" s="29">
        <v>266</v>
      </c>
      <c r="F12" s="29">
        <v>240</v>
      </c>
    </row>
    <row r="13" spans="2:6" s="3" customFormat="1" ht="27" customHeight="1">
      <c r="B13" s="78" t="s">
        <v>43</v>
      </c>
      <c r="C13" s="29">
        <v>348</v>
      </c>
      <c r="D13" s="29">
        <f t="shared" si="0"/>
        <v>422</v>
      </c>
      <c r="E13" s="29">
        <v>92</v>
      </c>
      <c r="F13" s="29">
        <v>330</v>
      </c>
    </row>
    <row r="14" spans="2:6" s="3" customFormat="1" ht="27" customHeight="1">
      <c r="B14" s="78" t="s">
        <v>349</v>
      </c>
      <c r="C14" s="29">
        <v>156</v>
      </c>
      <c r="D14" s="29">
        <f t="shared" si="0"/>
        <v>176</v>
      </c>
      <c r="E14" s="29">
        <v>59</v>
      </c>
      <c r="F14" s="29">
        <v>117</v>
      </c>
    </row>
    <row r="15" spans="2:6" s="3" customFormat="1" ht="27" customHeight="1">
      <c r="B15" s="78" t="s">
        <v>44</v>
      </c>
      <c r="C15" s="29">
        <v>180</v>
      </c>
      <c r="D15" s="29">
        <f>E15+F15</f>
        <v>195</v>
      </c>
      <c r="E15" s="29">
        <v>140</v>
      </c>
      <c r="F15" s="29">
        <v>55</v>
      </c>
    </row>
    <row r="16" spans="2:6" s="3" customFormat="1" ht="27" customHeight="1">
      <c r="B16" s="56" t="s">
        <v>293</v>
      </c>
      <c r="C16" s="29">
        <v>505</v>
      </c>
      <c r="D16" s="29">
        <f t="shared" si="0"/>
        <v>709</v>
      </c>
      <c r="E16" s="29">
        <v>413</v>
      </c>
      <c r="F16" s="29">
        <v>296</v>
      </c>
    </row>
    <row r="17" spans="2:6" s="3" customFormat="1" ht="27" customHeight="1">
      <c r="B17" s="78" t="s">
        <v>45</v>
      </c>
      <c r="C17" s="29">
        <v>774</v>
      </c>
      <c r="D17" s="29">
        <f t="shared" ref="D17" si="1">E17+F17</f>
        <v>1003</v>
      </c>
      <c r="E17" s="29">
        <v>600</v>
      </c>
      <c r="F17" s="29">
        <v>403</v>
      </c>
    </row>
    <row r="18" spans="2:6" s="3" customFormat="1" ht="27" customHeight="1">
      <c r="B18" s="31" t="s">
        <v>46</v>
      </c>
      <c r="C18" s="80">
        <f>SUM(C6:C17)</f>
        <v>4881</v>
      </c>
      <c r="D18" s="80">
        <f>SUM(D6:D17)</f>
        <v>6670</v>
      </c>
      <c r="E18" s="80">
        <f>SUM(E6:E17)</f>
        <v>3558</v>
      </c>
      <c r="F18" s="80">
        <f>SUM(F6:F17)</f>
        <v>3112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3"/>
  <sheetViews>
    <sheetView topLeftCell="A16" zoomScaleNormal="100" workbookViewId="0"/>
  </sheetViews>
  <sheetFormatPr defaultRowHeight="13.5"/>
  <sheetData>
    <row r="1" spans="1:13">
      <c r="B1" t="s">
        <v>305</v>
      </c>
      <c r="C1" t="s">
        <v>306</v>
      </c>
      <c r="D1" t="s">
        <v>307</v>
      </c>
      <c r="E1" t="s">
        <v>308</v>
      </c>
      <c r="F1" t="s">
        <v>309</v>
      </c>
      <c r="G1" t="s">
        <v>310</v>
      </c>
      <c r="H1" t="s">
        <v>311</v>
      </c>
      <c r="I1" t="s">
        <v>312</v>
      </c>
      <c r="J1" t="s">
        <v>313</v>
      </c>
      <c r="K1" t="s">
        <v>314</v>
      </c>
      <c r="L1" t="s">
        <v>315</v>
      </c>
      <c r="M1" t="s">
        <v>316</v>
      </c>
    </row>
    <row r="2" spans="1:13">
      <c r="A2" t="s">
        <v>317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>
      <c r="A3" t="s">
        <v>318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>
      <c r="A4" t="s">
        <v>319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>
      <c r="A5" t="s">
        <v>320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>
      <c r="A6" t="s">
        <v>321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>
      <c r="A7" t="s">
        <v>322</v>
      </c>
      <c r="B7">
        <v>391320</v>
      </c>
      <c r="C7">
        <v>391488</v>
      </c>
      <c r="D7">
        <v>391434</v>
      </c>
      <c r="E7" s="102">
        <v>391417</v>
      </c>
      <c r="F7" s="102">
        <v>392131</v>
      </c>
      <c r="G7" s="102">
        <v>392479</v>
      </c>
      <c r="H7" s="102">
        <v>392679</v>
      </c>
      <c r="I7" s="102">
        <v>392565</v>
      </c>
      <c r="J7" s="102">
        <v>392759</v>
      </c>
      <c r="K7" s="102">
        <v>392810</v>
      </c>
      <c r="L7" s="102">
        <v>393046</v>
      </c>
      <c r="M7" s="102">
        <v>393344</v>
      </c>
    </row>
    <row r="8" spans="1:13">
      <c r="A8" t="s">
        <v>323</v>
      </c>
      <c r="B8">
        <v>393602</v>
      </c>
      <c r="C8">
        <v>393725</v>
      </c>
      <c r="D8">
        <v>393707</v>
      </c>
      <c r="E8" s="102">
        <v>393301</v>
      </c>
      <c r="F8" s="102">
        <v>394256</v>
      </c>
      <c r="G8" s="102">
        <v>394418</v>
      </c>
      <c r="H8" s="102">
        <v>394656</v>
      </c>
      <c r="I8" s="102">
        <v>394714</v>
      </c>
      <c r="J8" s="102">
        <v>394990</v>
      </c>
      <c r="K8" s="102">
        <v>396014</v>
      </c>
      <c r="L8" s="102">
        <v>396285</v>
      </c>
      <c r="M8" s="102">
        <v>396492</v>
      </c>
    </row>
    <row r="9" spans="1:13">
      <c r="A9" t="s">
        <v>324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>
      <c r="A10" t="s">
        <v>325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>
      <c r="A11" t="s">
        <v>326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>
      <c r="A12" t="s">
        <v>327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328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329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330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331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332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333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334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335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336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345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350</v>
      </c>
      <c r="B23">
        <v>434769</v>
      </c>
      <c r="C23">
        <v>434698</v>
      </c>
    </row>
  </sheetData>
  <phoneticPr fontId="15"/>
  <printOptions gridLinesSet="0"/>
  <pageMargins left="0.75" right="0.75" top="1" bottom="1" header="0.5" footer="0.5"/>
  <pageSetup paperSize="9" orientation="landscape" horizontalDpi="400" verticalDpi="4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2020-02-14T00:49:54Z</dcterms:modified>
</cp:coreProperties>
</file>