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-15" yWindow="-15" windowWidth="10035" windowHeight="7770" tabRatio="829"/>
  </bookViews>
  <sheets>
    <sheet name="人口・世帯数の推移" sheetId="2" r:id="rId1"/>
    <sheet name="町丁字別人口と世帯数" sheetId="30" r:id="rId2"/>
    <sheet name="１３地区別人口と世帯数" sheetId="31" r:id="rId3"/>
    <sheet name="年齢別人口" sheetId="32" r:id="rId4"/>
    <sheet name="前月中の１３地区別人口動態" sheetId="33" r:id="rId5"/>
    <sheet name="外国人住民の人口と世帯数" sheetId="34" r:id="rId6"/>
    <sheet name="グラフ月別人口推移" sheetId="37" r:id="rId7"/>
  </sheets>
  <definedNames>
    <definedName name="_Order1" hidden="1">255</definedName>
    <definedName name="HTML_CodePage" hidden="1">932</definedName>
    <definedName name="HTML_Control" localSheetId="2" hidden="1">{"'藤沢市の概要'!$A$1:$H$38"}</definedName>
    <definedName name="HTML_Control" localSheetId="6" hidden="1">{"'藤沢市の概要'!$A$1:$H$38"}</definedName>
    <definedName name="HTML_Control" localSheetId="5" hidden="1">{"'藤沢市の概要'!$A$1:$H$38"}</definedName>
    <definedName name="HTML_Control" localSheetId="0" hidden="1">{"'藤沢市の概要'!$A$1:$H$38"}</definedName>
    <definedName name="HTML_Control" localSheetId="4" hidden="1">{"'藤沢市の概要'!$A$1:$H$38"}</definedName>
    <definedName name="HTML_Control" localSheetId="1" hidden="1">{"'藤沢市の概要'!$A$1:$H$38"}</definedName>
    <definedName name="HTML_Control" localSheetId="3" hidden="1">{"'藤沢市の概要'!$A$1:$H$38"}</definedName>
    <definedName name="HTML_Control" hidden="1">{"'藤沢市の概要'!$A$1:$H$38"}</definedName>
    <definedName name="HTML_Description" hidden="1">""</definedName>
    <definedName name="HTML_Email" hidden="1">""</definedName>
    <definedName name="HTML_Header" hidden="1">"藤沢市の概要"</definedName>
    <definedName name="HTML_LastUpdate" hidden="1">"98/01/28"</definedName>
    <definedName name="HTML_LineAfter" hidden="1">FALSE</definedName>
    <definedName name="HTML_LineBefore" hidden="1">TRUE</definedName>
    <definedName name="HTML_Name" hidden="1">"藤沢市役所"</definedName>
    <definedName name="HTML_OBDlg2" hidden="1">TRUE</definedName>
    <definedName name="HTML_OBDlg4" hidden="1">TRUE</definedName>
    <definedName name="HTML_OS" hidden="1">0</definedName>
    <definedName name="HTML_PathFile" hidden="1">"B:\WINNT\Profiles\F04D08\Personal\MyHTML.htm"</definedName>
    <definedName name="HTML_Title" hidden="1">"藤沢市概要"</definedName>
    <definedName name="HTML1_1" localSheetId="1" hidden="1">"'[町字人口.XLS]97.4.1町丁字別人口と世帯  '!$A$3:$K$108"</definedName>
    <definedName name="HTML1_1" hidden="1">"'[統計月報.XLS]１３地区別人口と世帯'!$A$1:$K$17"</definedName>
    <definedName name="HTML1_10" hidden="1">"densan@city.fujisawa.kanagawa.jp"</definedName>
    <definedName name="HTML1_11" hidden="1">1</definedName>
    <definedName name="HTML1_12" localSheetId="1" hidden="1">"c:azabetsu.htm"</definedName>
    <definedName name="HTML1_12" hidden="1">"c:jinko13.htm"</definedName>
    <definedName name="HTML1_2" hidden="1">1</definedName>
    <definedName name="HTML1_3" hidden="1">"藤沢市の統計情報"</definedName>
    <definedName name="HTML1_4" localSheetId="1" hidden="1">"町丁字別人口と世帯  "</definedName>
    <definedName name="HTML1_4" hidden="1">"１３地区別人口と世帯"</definedName>
    <definedName name="HTML1_5" localSheetId="1" hidden="1">"９７．４．１"</definedName>
    <definedName name="HTML1_5" hidden="1">"１９９７年６月１日現在"</definedName>
    <definedName name="HTML1_6" hidden="1">1</definedName>
    <definedName name="HTML1_7" hidden="1">1</definedName>
    <definedName name="HTML1_8" localSheetId="1" hidden="1">"97/04/15"</definedName>
    <definedName name="HTML1_8" hidden="1">"97/06/26"</definedName>
    <definedName name="HTML1_9" hidden="1">"藤沢市役所情報統計課"</definedName>
    <definedName name="HTML2_1" localSheetId="1" hidden="1">"'[町字人口.XLS]97.5.1町丁字別人口と世帯 '!$A$3:$K$108"</definedName>
    <definedName name="HTML2_1" hidden="1">"'[統計月報.XLS]１３地区別人口動態'!$A$2:$O$19"</definedName>
    <definedName name="HTML2_10" localSheetId="1" hidden="1">"ｄｅｎｓａｎ．＠ｃｉｔｙ．ｆｕｊｉｓａｗａ．kanagawa.jp"</definedName>
    <definedName name="HTML2_10" hidden="1">"densan@city.fujisawa.kanagawa.jp"</definedName>
    <definedName name="HTML2_11" hidden="1">1</definedName>
    <definedName name="HTML2_12" localSheetId="1" hidden="1">"c:azabetsu.htm"</definedName>
    <definedName name="HTML2_12" hidden="1">"c:\dotai13.htm"</definedName>
    <definedName name="HTML2_2" hidden="1">1</definedName>
    <definedName name="HTML2_3" localSheetId="1" hidden="1">"藤沢市の統計情報"</definedName>
    <definedName name="HTML2_3" hidden="1">"藤沢市の統計情報　　　　"</definedName>
    <definedName name="HTML2_4" localSheetId="1" hidden="1">"町丁字別人口と世帯 "</definedName>
    <definedName name="HTML2_4" hidden="1">"１３地区別人口動態"</definedName>
    <definedName name="HTML2_5" localSheetId="1" hidden="1">"1997/5/1"</definedName>
    <definedName name="HTML2_5" hidden="1">"１９９７年５月中"</definedName>
    <definedName name="HTML2_6" hidden="1">1</definedName>
    <definedName name="HTML2_7" hidden="1">1</definedName>
    <definedName name="HTML2_8" localSheetId="1" hidden="1">"97/05/15"</definedName>
    <definedName name="HTML2_8" hidden="1">"97/06/26"</definedName>
    <definedName name="HTML2_9" localSheetId="1" hidden="1">"藤沢市役所"</definedName>
    <definedName name="HTML2_9" hidden="1">"藤沢市役所情報統計課"</definedName>
    <definedName name="HTML3_1" localSheetId="1" hidden="1">"'[町字人口.XLS]97.5.1町丁字別人口と世帯 '!$C$3:$K$108"</definedName>
    <definedName name="HTML3_1" hidden="1">"[統計月報.XLS]国籍別登録人口と世帯!$A$1:$E$13"</definedName>
    <definedName name="HTML3_10" localSheetId="1" hidden="1">"ｄｅｎｓａｎ．＠ｃｉｔｙ．ｆｕｊｉｓａｗａ．ｋａｎａｇａｗａ．ｊｐ"</definedName>
    <definedName name="HTML3_10" hidden="1">"densan@city.fujisawa.kanagawa.jp"</definedName>
    <definedName name="HTML3_11" hidden="1">1</definedName>
    <definedName name="HTML3_12" localSheetId="1" hidden="1">"ｃ：ａｚａｂｅｔｓｕ.htm"</definedName>
    <definedName name="HTML3_12" hidden="1">"c:\gaikokujin.htm"</definedName>
    <definedName name="HTML3_2" hidden="1">1</definedName>
    <definedName name="HTML3_3" hidden="1">"藤沢市の統計情報"</definedName>
    <definedName name="HTML3_4" localSheetId="1" hidden="1">"町丁字別人口と世帯 "</definedName>
    <definedName name="HTML3_4" hidden="1">"国籍別登録人口と世帯"</definedName>
    <definedName name="HTML3_5" localSheetId="1" hidden="1">"１９９７／５／１"</definedName>
    <definedName name="HTML3_5" hidden="1">"1997年６月１日現在"</definedName>
    <definedName name="HTML3_6" hidden="1">1</definedName>
    <definedName name="HTML3_7" hidden="1">1</definedName>
    <definedName name="HTML3_8" localSheetId="1" hidden="1">"97/05/15"</definedName>
    <definedName name="HTML3_8" hidden="1">"97/06/26"</definedName>
    <definedName name="HTML3_9" localSheetId="1" hidden="1">"藤沢市役所"</definedName>
    <definedName name="HTML3_9" hidden="1">"藤沢市役所情報統計課"</definedName>
    <definedName name="HTML4_1" localSheetId="1" hidden="1">"'[町字人口.XLS]97.6.1町丁字別人口と世帯  '!$A$3:$K$108"</definedName>
    <definedName name="HTML4_1" hidden="1">"[統計月報.XLS]人口・世帯数の推移!$A$1:$J$20"</definedName>
    <definedName name="HTML4_10" localSheetId="1" hidden="1">"ｄｅｎｓａｎ＠ｃｉｔｙ．ｆｕｊｉｓａｗａ．ｋａｎａｇａｗａ．ｊｐ"</definedName>
    <definedName name="HTML4_10" hidden="1">"densan@city.fujisawa.kanagawa.jp"</definedName>
    <definedName name="HTML4_11" hidden="1">1</definedName>
    <definedName name="HTML4_12" localSheetId="1" hidden="1">"B:\統計担当\MyHTML.htm"</definedName>
    <definedName name="HTML4_12" hidden="1">"c:suii.htm"</definedName>
    <definedName name="HTML4_2" hidden="1">1</definedName>
    <definedName name="HTML4_3" hidden="1">"藤沢市の統計情報"</definedName>
    <definedName name="HTML4_4" localSheetId="1" hidden="1">"町丁字別人口と世帯  "</definedName>
    <definedName name="HTML4_4" hidden="1">"人口・世帯数の推移"</definedName>
    <definedName name="HTML4_5" localSheetId="1" hidden="1">"１９９７年６月１日現在"</definedName>
    <definedName name="HTML4_5" hidden="1">""</definedName>
    <definedName name="HTML4_6" hidden="1">1</definedName>
    <definedName name="HTML4_7" hidden="1">1</definedName>
    <definedName name="HTML4_8" localSheetId="1" hidden="1">"97/06/26"</definedName>
    <definedName name="HTML4_8" hidden="1">"97/08/12"</definedName>
    <definedName name="HTML4_9" hidden="1">"藤沢市役所"</definedName>
    <definedName name="HTML5_1" localSheetId="1" hidden="1">"'[町字人口.XLS]97.6.1町丁字別人口と世帯  '!$A$2:$K$108"</definedName>
    <definedName name="HTML5_1" hidden="1">"[年齢別.xls]年齢別5月!$A$1:$H$75"</definedName>
    <definedName name="HTML5_10" localSheetId="1" hidden="1">"ｄｅｎｓａｎ@ｃｉｔｙ.ｆｕｊｉｓａｗａ.ｋａｎａｇａｗａ.ｊｐ"</definedName>
    <definedName name="HTML5_10" hidden="1">"densan.@city.fujisawa.kanagawa.jp"</definedName>
    <definedName name="HTML5_11" hidden="1">1</definedName>
    <definedName name="HTML5_12" localSheetId="1" hidden="1">"ｃ：ａｚａｂｅｔｓｕ.ｈｔｍ"</definedName>
    <definedName name="HTML5_12" hidden="1">"c:nenrei.htm"</definedName>
    <definedName name="HTML5_2" hidden="1">1</definedName>
    <definedName name="HTML5_3" hidden="1">"藤沢市の統計情報"</definedName>
    <definedName name="HTML5_4" localSheetId="1" hidden="1">"町丁字別人口と世帯  "</definedName>
    <definedName name="HTML5_4" hidden="1">"年齢別人口"</definedName>
    <definedName name="HTML5_5" localSheetId="1" hidden="1">"１９９７年６月１日現在"</definedName>
    <definedName name="HTML5_5" hidden="1">"1997/5/1"</definedName>
    <definedName name="HTML5_6" hidden="1">1</definedName>
    <definedName name="HTML5_7" hidden="1">1</definedName>
    <definedName name="HTML5_8" localSheetId="1" hidden="1">"97/06/26"</definedName>
    <definedName name="HTML5_8" hidden="1">"97/05/15"</definedName>
    <definedName name="HTML5_9" hidden="1">"藤沢市役所"</definedName>
    <definedName name="HTML6_1" hidden="1">"[年齢別.xls]年齢別6月!$A$1:$H$75"</definedName>
    <definedName name="HTML6_10" hidden="1">"densan@city.fujisawa.kanagawa.jp"</definedName>
    <definedName name="HTML6_11" hidden="1">1</definedName>
    <definedName name="HTML6_12" hidden="1">"c:\nenrei.htm"</definedName>
    <definedName name="HTML6_2" hidden="1">1</definedName>
    <definedName name="HTML6_3" hidden="1">"藤沢市の統計情報"</definedName>
    <definedName name="HTML6_4" hidden="1">"年齢別人口"</definedName>
    <definedName name="HTML6_5" hidden="1">"１９９７年６月１日"</definedName>
    <definedName name="HTML6_6" hidden="1">1</definedName>
    <definedName name="HTML6_7" hidden="1">1</definedName>
    <definedName name="HTML6_8" hidden="1">"97/06/26"</definedName>
    <definedName name="HTML6_9" hidden="1">"藤沢市役所"</definedName>
    <definedName name="HTMLCount" localSheetId="1" hidden="1">5</definedName>
    <definedName name="HTMLCount" hidden="1">4</definedName>
    <definedName name="_xlnm.Print_Area" localSheetId="2">'１３地区別人口と世帯数'!$A$1:$K$45</definedName>
    <definedName name="_xlnm.Print_Area" localSheetId="4">前月中の１３地区別人口動態!$A$1:$N$23</definedName>
    <definedName name="_xlnm.Print_Area" localSheetId="1">町丁字別人口と世帯数!$A$1:$K$114</definedName>
    <definedName name="_xlnm.Print_Area" localSheetId="3">年齢別人口!$A$1:$H$75</definedName>
    <definedName name="月報">"グラフ 1"</definedName>
  </definedNames>
  <calcPr calcId="152511"/>
</workbook>
</file>

<file path=xl/calcChain.xml><?xml version="1.0" encoding="utf-8"?>
<calcChain xmlns="http://schemas.openxmlformats.org/spreadsheetml/2006/main">
  <c r="K19" i="31" l="1"/>
  <c r="J19" i="31"/>
  <c r="C18" i="31"/>
  <c r="C17" i="31"/>
  <c r="C16" i="31"/>
  <c r="C15" i="31"/>
  <c r="C14" i="31"/>
  <c r="C13" i="31"/>
  <c r="C12" i="31"/>
  <c r="C11" i="31"/>
  <c r="C10" i="31"/>
  <c r="C9" i="31"/>
  <c r="C8" i="31"/>
  <c r="C7" i="31"/>
  <c r="C6" i="31"/>
  <c r="I111" i="30"/>
  <c r="I110" i="30"/>
  <c r="I109" i="30"/>
  <c r="I108" i="30"/>
  <c r="I107" i="30"/>
  <c r="I106" i="30"/>
  <c r="I105" i="30"/>
  <c r="I104" i="30"/>
  <c r="I103" i="30"/>
  <c r="I102" i="30"/>
  <c r="I101" i="30"/>
  <c r="I100" i="30"/>
  <c r="I99" i="30"/>
  <c r="I98" i="30"/>
  <c r="I97" i="30"/>
  <c r="I96" i="30"/>
  <c r="I95" i="30"/>
  <c r="I94" i="30"/>
  <c r="I93" i="30"/>
  <c r="I92" i="30"/>
  <c r="I91" i="30"/>
  <c r="I90" i="30"/>
  <c r="I89" i="30"/>
  <c r="I88" i="30"/>
  <c r="I87" i="30"/>
  <c r="I86" i="30"/>
  <c r="I85" i="30"/>
  <c r="I84" i="30"/>
  <c r="I83" i="30"/>
  <c r="I82" i="30"/>
  <c r="I81" i="30"/>
  <c r="I80" i="30"/>
  <c r="I79" i="30"/>
  <c r="I78" i="30"/>
  <c r="I77" i="30"/>
  <c r="I76" i="30"/>
  <c r="I75" i="30"/>
  <c r="I74" i="30"/>
  <c r="I73" i="30"/>
  <c r="I72" i="30"/>
  <c r="I71" i="30"/>
  <c r="I70" i="30"/>
  <c r="I69" i="30"/>
  <c r="I68" i="30"/>
  <c r="I67" i="30"/>
  <c r="I66" i="30"/>
  <c r="I65" i="30"/>
  <c r="I64" i="30"/>
  <c r="I63" i="30"/>
  <c r="I62" i="30"/>
  <c r="I61" i="30"/>
  <c r="C113" i="30"/>
  <c r="C112" i="30"/>
  <c r="C111" i="30"/>
  <c r="C110" i="30"/>
  <c r="C109" i="30"/>
  <c r="C108" i="30"/>
  <c r="C107" i="30"/>
  <c r="C106" i="30"/>
  <c r="C105" i="30"/>
  <c r="C104" i="30"/>
  <c r="C103" i="30"/>
  <c r="C102" i="30"/>
  <c r="C101" i="30"/>
  <c r="C100" i="30"/>
  <c r="C99" i="30"/>
  <c r="C98" i="30"/>
  <c r="C97" i="30"/>
  <c r="C96" i="30"/>
  <c r="C95" i="30"/>
  <c r="C94" i="30"/>
  <c r="C93" i="30"/>
  <c r="C92" i="30"/>
  <c r="C91" i="30"/>
  <c r="C90" i="30"/>
  <c r="C89" i="30"/>
  <c r="C88" i="30"/>
  <c r="C87" i="30"/>
  <c r="C86" i="30"/>
  <c r="C85" i="30"/>
  <c r="C84" i="30"/>
  <c r="C83" i="30"/>
  <c r="C82" i="30"/>
  <c r="C81" i="30"/>
  <c r="C80" i="30"/>
  <c r="C79" i="30"/>
  <c r="C78" i="30"/>
  <c r="C77" i="30"/>
  <c r="C76" i="30"/>
  <c r="C75" i="30"/>
  <c r="C74" i="30"/>
  <c r="C73" i="30"/>
  <c r="C72" i="30"/>
  <c r="C71" i="30"/>
  <c r="C70" i="30"/>
  <c r="C69" i="30"/>
  <c r="C68" i="30"/>
  <c r="C67" i="30"/>
  <c r="C66" i="30"/>
  <c r="C65" i="30"/>
  <c r="C64" i="30"/>
  <c r="C63" i="30"/>
  <c r="C62" i="30"/>
  <c r="C61" i="30"/>
  <c r="I57" i="30"/>
  <c r="C57" i="30"/>
  <c r="I56" i="30"/>
  <c r="C56" i="30"/>
  <c r="I55" i="30"/>
  <c r="C55" i="30"/>
  <c r="I54" i="30"/>
  <c r="C54" i="30"/>
  <c r="I53" i="30"/>
  <c r="C53" i="30"/>
  <c r="I52" i="30"/>
  <c r="C52" i="30"/>
  <c r="I51" i="30"/>
  <c r="C51" i="30"/>
  <c r="I50" i="30"/>
  <c r="C50" i="30"/>
  <c r="I49" i="30"/>
  <c r="C49" i="30"/>
  <c r="I48" i="30"/>
  <c r="C48" i="30"/>
  <c r="I47" i="30"/>
  <c r="C47" i="30"/>
  <c r="I46" i="30"/>
  <c r="C46" i="30"/>
  <c r="I45" i="30"/>
  <c r="C45" i="30"/>
  <c r="I44" i="30"/>
  <c r="C44" i="30"/>
  <c r="I43" i="30"/>
  <c r="C43" i="30"/>
  <c r="I42" i="30"/>
  <c r="C42" i="30"/>
  <c r="I41" i="30"/>
  <c r="C41" i="30"/>
  <c r="I40" i="30"/>
  <c r="C40" i="30"/>
  <c r="I39" i="30"/>
  <c r="C39" i="30"/>
  <c r="I38" i="30"/>
  <c r="C38" i="30"/>
  <c r="I37" i="30"/>
  <c r="C37" i="30"/>
  <c r="I36" i="30"/>
  <c r="C36" i="30"/>
  <c r="I35" i="30"/>
  <c r="I34" i="30"/>
  <c r="C34" i="30"/>
  <c r="I33" i="30"/>
  <c r="C33" i="30"/>
  <c r="I32" i="30"/>
  <c r="C32" i="30"/>
  <c r="I31" i="30"/>
  <c r="C31" i="30"/>
  <c r="I30" i="30"/>
  <c r="C30" i="30"/>
  <c r="I29" i="30"/>
  <c r="C29" i="30"/>
  <c r="I28" i="30"/>
  <c r="C28" i="30"/>
  <c r="I27" i="30"/>
  <c r="C27" i="30"/>
  <c r="I26" i="30"/>
  <c r="C26" i="30"/>
  <c r="I25" i="30"/>
  <c r="C25" i="30"/>
  <c r="I24" i="30"/>
  <c r="C24" i="30"/>
  <c r="I23" i="30"/>
  <c r="C23" i="30"/>
  <c r="I22" i="30"/>
  <c r="C22" i="30"/>
  <c r="I21" i="30"/>
  <c r="C21" i="30"/>
  <c r="I20" i="30"/>
  <c r="C20" i="30"/>
  <c r="I19" i="30"/>
  <c r="C19" i="30"/>
  <c r="I18" i="30"/>
  <c r="C18" i="30"/>
  <c r="I17" i="30"/>
  <c r="C17" i="30"/>
  <c r="I16" i="30"/>
  <c r="C16" i="30"/>
  <c r="I15" i="30"/>
  <c r="C15" i="30"/>
  <c r="I14" i="30"/>
  <c r="C14" i="30"/>
  <c r="I13" i="30"/>
  <c r="C13" i="30"/>
  <c r="I12" i="30"/>
  <c r="C12" i="30"/>
  <c r="I11" i="30"/>
  <c r="C11" i="30"/>
  <c r="I10" i="30"/>
  <c r="C10" i="30"/>
  <c r="I9" i="30"/>
  <c r="C9" i="30"/>
  <c r="I8" i="30"/>
  <c r="C8" i="30"/>
  <c r="I7" i="30"/>
  <c r="I6" i="30"/>
  <c r="C6" i="30"/>
  <c r="I5" i="30"/>
  <c r="C5" i="30"/>
  <c r="C26" i="2" l="1"/>
  <c r="C25" i="2"/>
  <c r="F26" i="2" l="1"/>
  <c r="F25" i="2"/>
  <c r="J25" i="2"/>
  <c r="I25" i="2" l="1"/>
  <c r="H20" i="33" l="1"/>
  <c r="D20" i="33"/>
  <c r="H19" i="33"/>
  <c r="D19" i="33"/>
  <c r="H18" i="33"/>
  <c r="D18" i="33"/>
  <c r="H17" i="33"/>
  <c r="D17" i="33"/>
  <c r="H16" i="33"/>
  <c r="D16" i="33"/>
  <c r="H15" i="33"/>
  <c r="D15" i="33"/>
  <c r="H14" i="33"/>
  <c r="D14" i="33"/>
  <c r="H13" i="33"/>
  <c r="D13" i="33"/>
  <c r="H12" i="33"/>
  <c r="D12" i="33"/>
  <c r="H11" i="33"/>
  <c r="D11" i="33"/>
  <c r="H10" i="33"/>
  <c r="D10" i="33"/>
  <c r="H9" i="33"/>
  <c r="D9" i="33"/>
  <c r="H8" i="33"/>
  <c r="D8" i="33"/>
  <c r="H7" i="33"/>
  <c r="D7" i="33"/>
  <c r="H6" i="33"/>
  <c r="D6" i="33"/>
  <c r="F63" i="32" l="1"/>
  <c r="F62" i="32"/>
  <c r="F61" i="32"/>
  <c r="F60" i="32"/>
  <c r="F59" i="32"/>
  <c r="H58" i="32"/>
  <c r="G58" i="32"/>
  <c r="F58" i="32"/>
  <c r="F57" i="32"/>
  <c r="F56" i="32"/>
  <c r="F55" i="32"/>
  <c r="F54" i="32"/>
  <c r="F53" i="32"/>
  <c r="H52" i="32"/>
  <c r="G52" i="32"/>
  <c r="F52" i="32"/>
  <c r="F51" i="32"/>
  <c r="F50" i="32"/>
  <c r="F49" i="32"/>
  <c r="F48" i="32"/>
  <c r="F47" i="32"/>
  <c r="H46" i="32"/>
  <c r="G46" i="32"/>
  <c r="F46" i="32" s="1"/>
  <c r="F45" i="32"/>
  <c r="F44" i="32"/>
  <c r="F43" i="32"/>
  <c r="F42" i="32"/>
  <c r="F41" i="32"/>
  <c r="H40" i="32"/>
  <c r="G40" i="32"/>
  <c r="F40" i="32"/>
  <c r="F39" i="32"/>
  <c r="F38" i="32"/>
  <c r="F37" i="32"/>
  <c r="F36" i="32"/>
  <c r="F35" i="32"/>
  <c r="H34" i="32"/>
  <c r="G34" i="32"/>
  <c r="F34" i="32"/>
  <c r="F33" i="32"/>
  <c r="F32" i="32"/>
  <c r="F31" i="32"/>
  <c r="F30" i="32"/>
  <c r="F29" i="32"/>
  <c r="H28" i="32"/>
  <c r="G28" i="32"/>
  <c r="F28" i="32" s="1"/>
  <c r="F27" i="32"/>
  <c r="F26" i="32"/>
  <c r="F25" i="32"/>
  <c r="F24" i="32"/>
  <c r="F23" i="32"/>
  <c r="H22" i="32"/>
  <c r="G22" i="32"/>
  <c r="F22" i="32"/>
  <c r="F21" i="32"/>
  <c r="F20" i="32"/>
  <c r="F19" i="32"/>
  <c r="F18" i="32"/>
  <c r="F17" i="32"/>
  <c r="H16" i="32"/>
  <c r="G16" i="32"/>
  <c r="F16" i="32"/>
  <c r="F15" i="32"/>
  <c r="F14" i="32"/>
  <c r="F13" i="32"/>
  <c r="F12" i="32"/>
  <c r="F11" i="32"/>
  <c r="H10" i="32"/>
  <c r="G10" i="32"/>
  <c r="F10" i="32" s="1"/>
  <c r="F9" i="32"/>
  <c r="F8" i="32"/>
  <c r="F7" i="32"/>
  <c r="F6" i="32"/>
  <c r="F5" i="32"/>
  <c r="H4" i="32"/>
  <c r="G4" i="32"/>
  <c r="F4" i="32"/>
  <c r="B75" i="32"/>
  <c r="B74" i="32"/>
  <c r="B73" i="32"/>
  <c r="B72" i="32"/>
  <c r="B71" i="32"/>
  <c r="D70" i="32"/>
  <c r="C70" i="32"/>
  <c r="B70" i="32"/>
  <c r="B69" i="32"/>
  <c r="B68" i="32"/>
  <c r="B67" i="32"/>
  <c r="B66" i="32"/>
  <c r="B65" i="32"/>
  <c r="D64" i="32"/>
  <c r="C64" i="32"/>
  <c r="B64" i="32" s="1"/>
  <c r="B63" i="32"/>
  <c r="B62" i="32"/>
  <c r="B61" i="32"/>
  <c r="B60" i="32"/>
  <c r="B59" i="32"/>
  <c r="D58" i="32"/>
  <c r="C58" i="32"/>
  <c r="B58" i="32" s="1"/>
  <c r="B57" i="32"/>
  <c r="B56" i="32"/>
  <c r="B55" i="32"/>
  <c r="B54" i="32"/>
  <c r="B53" i="32"/>
  <c r="D52" i="32"/>
  <c r="C52" i="32"/>
  <c r="B52" i="32"/>
  <c r="B51" i="32"/>
  <c r="B50" i="32"/>
  <c r="B49" i="32"/>
  <c r="B48" i="32"/>
  <c r="B47" i="32"/>
  <c r="D46" i="32"/>
  <c r="C46" i="32"/>
  <c r="B46" i="32" s="1"/>
  <c r="B45" i="32"/>
  <c r="B44" i="32"/>
  <c r="B43" i="32"/>
  <c r="B42" i="32"/>
  <c r="B41" i="32"/>
  <c r="D40" i="32"/>
  <c r="C40" i="32"/>
  <c r="B40" i="32" s="1"/>
  <c r="B39" i="32"/>
  <c r="B38" i="32"/>
  <c r="B37" i="32"/>
  <c r="B36" i="32"/>
  <c r="B35" i="32"/>
  <c r="D34" i="32"/>
  <c r="C34" i="32"/>
  <c r="B34" i="32"/>
  <c r="B33" i="32"/>
  <c r="B32" i="32"/>
  <c r="B31" i="32"/>
  <c r="B30" i="32"/>
  <c r="B29" i="32"/>
  <c r="D28" i="32"/>
  <c r="C28" i="32"/>
  <c r="B28" i="32" s="1"/>
  <c r="B27" i="32"/>
  <c r="B26" i="32"/>
  <c r="B25" i="32"/>
  <c r="B24" i="32"/>
  <c r="B23" i="32"/>
  <c r="D22" i="32"/>
  <c r="C22" i="32"/>
  <c r="B22" i="32" s="1"/>
  <c r="B21" i="32"/>
  <c r="B20" i="32"/>
  <c r="B19" i="32"/>
  <c r="B18" i="32"/>
  <c r="B17" i="32"/>
  <c r="D16" i="32"/>
  <c r="C16" i="32"/>
  <c r="B16" i="32"/>
  <c r="B15" i="32"/>
  <c r="B14" i="32"/>
  <c r="B13" i="32"/>
  <c r="B12" i="32"/>
  <c r="B11" i="32"/>
  <c r="D10" i="32"/>
  <c r="C10" i="32"/>
  <c r="B10" i="32" s="1"/>
  <c r="B9" i="32"/>
  <c r="B8" i="32"/>
  <c r="B7" i="32"/>
  <c r="B6" i="32"/>
  <c r="B5" i="32"/>
  <c r="D4" i="32"/>
  <c r="C4" i="32"/>
  <c r="B4" i="32" s="1"/>
  <c r="G18" i="31"/>
  <c r="G17" i="31"/>
  <c r="G16" i="31"/>
  <c r="G15" i="31"/>
  <c r="G14" i="31"/>
  <c r="G13" i="31"/>
  <c r="G12" i="31"/>
  <c r="G11" i="31"/>
  <c r="G10" i="31"/>
  <c r="G9" i="31"/>
  <c r="G8" i="31"/>
  <c r="G7" i="31"/>
  <c r="G6" i="31"/>
  <c r="L20" i="33" l="1"/>
  <c r="L19" i="33"/>
  <c r="L18" i="33"/>
  <c r="L17" i="33"/>
  <c r="L16" i="33"/>
  <c r="L15" i="33"/>
  <c r="L14" i="33"/>
  <c r="L13" i="33"/>
  <c r="L12" i="33"/>
  <c r="L11" i="33"/>
  <c r="L10" i="33"/>
  <c r="L9" i="33"/>
  <c r="L8" i="33"/>
  <c r="L7" i="33"/>
  <c r="L6" i="33"/>
  <c r="D16" i="34" l="1"/>
  <c r="D15" i="34"/>
  <c r="D14" i="34"/>
  <c r="D13" i="34"/>
  <c r="D12" i="34"/>
  <c r="D11" i="34"/>
  <c r="D10" i="34"/>
  <c r="D9" i="34"/>
  <c r="D8" i="34"/>
  <c r="D7" i="34"/>
  <c r="D6" i="34"/>
  <c r="K16" i="31" l="1"/>
  <c r="J15" i="31"/>
  <c r="K14" i="31"/>
  <c r="J13" i="31"/>
  <c r="J9" i="31"/>
  <c r="J8" i="31"/>
  <c r="K7" i="31"/>
  <c r="J6" i="31"/>
  <c r="J10" i="31"/>
  <c r="K10" i="31"/>
  <c r="J11" i="31"/>
  <c r="K11" i="31"/>
  <c r="J12" i="31"/>
  <c r="J17" i="31"/>
  <c r="K17" i="31"/>
  <c r="J18" i="31"/>
  <c r="J16" i="31" l="1"/>
  <c r="J14" i="31"/>
  <c r="J7" i="31"/>
  <c r="K13" i="31"/>
  <c r="K18" i="31"/>
  <c r="K15" i="31"/>
  <c r="K12" i="31"/>
  <c r="K9" i="31"/>
  <c r="K6" i="31"/>
  <c r="K8" i="31"/>
  <c r="I26" i="2" l="1"/>
  <c r="G26" i="2"/>
  <c r="H26" i="2" s="1"/>
  <c r="D17" i="34"/>
  <c r="K21" i="33" l="1"/>
  <c r="J21" i="33"/>
  <c r="I21" i="33"/>
  <c r="G21" i="33"/>
  <c r="F21" i="33"/>
  <c r="E21" i="33"/>
  <c r="C21" i="33"/>
  <c r="B21" i="33"/>
  <c r="D21" i="33"/>
  <c r="H21" i="33"/>
  <c r="L21" i="33" l="1"/>
  <c r="M20" i="33"/>
  <c r="N20" i="33" s="1"/>
  <c r="M19" i="33"/>
  <c r="N19" i="33" s="1"/>
  <c r="M18" i="33"/>
  <c r="N18" i="33" s="1"/>
  <c r="M17" i="33"/>
  <c r="N17" i="33" s="1"/>
  <c r="M16" i="33"/>
  <c r="N16" i="33" s="1"/>
  <c r="M15" i="33"/>
  <c r="N15" i="33" s="1"/>
  <c r="M14" i="33"/>
  <c r="N14" i="33" s="1"/>
  <c r="M13" i="33"/>
  <c r="N13" i="33" s="1"/>
  <c r="M12" i="33"/>
  <c r="N12" i="33" s="1"/>
  <c r="M11" i="33"/>
  <c r="N11" i="33" s="1"/>
  <c r="M10" i="33"/>
  <c r="N10" i="33" s="1"/>
  <c r="M9" i="33"/>
  <c r="N9" i="33" s="1"/>
  <c r="M8" i="33"/>
  <c r="N8" i="33" s="1"/>
  <c r="M7" i="33"/>
  <c r="N7" i="33" s="1"/>
  <c r="M6" i="33"/>
  <c r="N6" i="33" s="1"/>
  <c r="J26" i="2" l="1"/>
  <c r="J113" i="30" l="1"/>
  <c r="K113" i="30"/>
  <c r="H113" i="30"/>
  <c r="I113" i="30" l="1"/>
  <c r="C5" i="2" l="1"/>
  <c r="I5" i="2" s="1"/>
  <c r="C6" i="2"/>
  <c r="G6" i="2" s="1"/>
  <c r="H6" i="2" s="1"/>
  <c r="F6" i="2"/>
  <c r="C7" i="2"/>
  <c r="G7" i="2" s="1"/>
  <c r="H7" i="2" s="1"/>
  <c r="F7" i="2"/>
  <c r="C8" i="2"/>
  <c r="F8" i="2"/>
  <c r="G8" i="2"/>
  <c r="H8" i="2" s="1"/>
  <c r="I8" i="2"/>
  <c r="C9" i="2"/>
  <c r="G9" i="2" s="1"/>
  <c r="H9" i="2" s="1"/>
  <c r="F9" i="2"/>
  <c r="I9" i="2"/>
  <c r="C11" i="2"/>
  <c r="G11" i="2" s="1"/>
  <c r="H11" i="2" s="1"/>
  <c r="C12" i="2"/>
  <c r="G12" i="2" s="1"/>
  <c r="H12" i="2" s="1"/>
  <c r="F12" i="2"/>
  <c r="C13" i="2"/>
  <c r="I13" i="2" s="1"/>
  <c r="F13" i="2"/>
  <c r="G13" i="2"/>
  <c r="H13" i="2" s="1"/>
  <c r="C14" i="2"/>
  <c r="G14" i="2" s="1"/>
  <c r="H14" i="2" s="1"/>
  <c r="F14" i="2"/>
  <c r="C15" i="2"/>
  <c r="I15" i="2" s="1"/>
  <c r="F15" i="2"/>
  <c r="C16" i="2"/>
  <c r="G16" i="2" s="1"/>
  <c r="H16" i="2" s="1"/>
  <c r="F16" i="2"/>
  <c r="C17" i="2"/>
  <c r="I17" i="2" s="1"/>
  <c r="F17" i="2"/>
  <c r="I16" i="2" l="1"/>
  <c r="G10" i="2"/>
  <c r="H10" i="2" s="1"/>
  <c r="G15" i="2"/>
  <c r="H15" i="2" s="1"/>
  <c r="I6" i="2"/>
  <c r="I14" i="2"/>
  <c r="G17" i="2"/>
  <c r="H17" i="2" s="1"/>
  <c r="I12" i="2"/>
  <c r="I7" i="2"/>
  <c r="I11" i="2"/>
  <c r="F75" i="32"/>
  <c r="H72" i="32"/>
  <c r="G72" i="32"/>
  <c r="H73" i="32" l="1"/>
  <c r="H74" i="32"/>
  <c r="G74" i="32"/>
  <c r="G73" i="32"/>
  <c r="G75" i="32"/>
  <c r="H75" i="32"/>
  <c r="F72" i="32"/>
  <c r="H68" i="32" l="1"/>
  <c r="G68" i="32"/>
  <c r="F73" i="32"/>
  <c r="F74" i="32"/>
  <c r="C24" i="2"/>
  <c r="G25" i="2" s="1"/>
  <c r="H25" i="2" s="1"/>
  <c r="F68" i="32" l="1"/>
  <c r="J24" i="2" l="1"/>
  <c r="F24" i="2" l="1"/>
  <c r="F18" i="2"/>
  <c r="F19" i="2"/>
  <c r="F20" i="2"/>
  <c r="F21" i="2"/>
  <c r="F22" i="2"/>
  <c r="F23" i="2"/>
  <c r="C18" i="2"/>
  <c r="G18" i="2" s="1"/>
  <c r="H18" i="2" s="1"/>
  <c r="C19" i="2"/>
  <c r="G19" i="2" s="1"/>
  <c r="H19" i="2" s="1"/>
  <c r="C20" i="2"/>
  <c r="C21" i="2"/>
  <c r="G21" i="2" s="1"/>
  <c r="H21" i="2" s="1"/>
  <c r="C22" i="2"/>
  <c r="C23" i="2"/>
  <c r="I23" i="2" l="1"/>
  <c r="G24" i="2"/>
  <c r="G20" i="2"/>
  <c r="H20" i="2" s="1"/>
  <c r="G22" i="2"/>
  <c r="H22" i="2" s="1"/>
  <c r="H24" i="2"/>
  <c r="I22" i="2"/>
  <c r="I21" i="2"/>
  <c r="G23" i="2"/>
  <c r="H23" i="2" s="1"/>
  <c r="I20" i="2"/>
  <c r="I19" i="2"/>
  <c r="I18" i="2"/>
  <c r="I24" i="2"/>
  <c r="F18" i="34" l="1"/>
  <c r="E18" i="34"/>
  <c r="D18" i="34"/>
  <c r="C18" i="34"/>
  <c r="N21" i="33" l="1"/>
  <c r="M21" i="33"/>
  <c r="I19" i="31"/>
  <c r="H19" i="31"/>
  <c r="F19" i="31"/>
  <c r="E19" i="31"/>
  <c r="D19" i="31"/>
  <c r="B19" i="31"/>
  <c r="G19" i="31"/>
  <c r="C19" i="31"/>
</calcChain>
</file>

<file path=xl/sharedStrings.xml><?xml version="1.0" encoding="utf-8"?>
<sst xmlns="http://schemas.openxmlformats.org/spreadsheetml/2006/main" count="443" uniqueCount="357">
  <si>
    <t>人口</t>
  </si>
  <si>
    <t>１世帯</t>
  </si>
  <si>
    <t>年次別</t>
  </si>
  <si>
    <t>世帯数</t>
  </si>
  <si>
    <t>当たり</t>
  </si>
  <si>
    <t>密度</t>
  </si>
  <si>
    <t>総数</t>
  </si>
  <si>
    <t>男</t>
  </si>
  <si>
    <t>女</t>
  </si>
  <si>
    <t>増加世帯</t>
  </si>
  <si>
    <t>増加人口</t>
  </si>
  <si>
    <t>人口増加率</t>
  </si>
  <si>
    <t>人員</t>
  </si>
  <si>
    <t>／Ｋ㎡</t>
  </si>
  <si>
    <t>前月に対する増減</t>
  </si>
  <si>
    <t>地区</t>
  </si>
  <si>
    <t>片瀬</t>
  </si>
  <si>
    <t>鵠沼</t>
  </si>
  <si>
    <t>辻堂</t>
  </si>
  <si>
    <t>村岡</t>
  </si>
  <si>
    <t>藤沢</t>
  </si>
  <si>
    <t>明治</t>
  </si>
  <si>
    <t>善行</t>
  </si>
  <si>
    <t>湘南大庭</t>
  </si>
  <si>
    <t>六会</t>
  </si>
  <si>
    <t>湘南台</t>
  </si>
  <si>
    <t>遠藤</t>
  </si>
  <si>
    <t>長後</t>
  </si>
  <si>
    <t>御所見</t>
  </si>
  <si>
    <t>計</t>
  </si>
  <si>
    <t>出生</t>
  </si>
  <si>
    <t>死亡</t>
  </si>
  <si>
    <t>自然増</t>
  </si>
  <si>
    <t>転　　居　　入</t>
  </si>
  <si>
    <t>転　　居　　出</t>
  </si>
  <si>
    <t>社会増</t>
  </si>
  <si>
    <t>県外</t>
  </si>
  <si>
    <t>県内</t>
  </si>
  <si>
    <t>他区</t>
  </si>
  <si>
    <t>国籍別</t>
  </si>
  <si>
    <t>ブラジル</t>
  </si>
  <si>
    <t>韓国・朝鮮</t>
  </si>
  <si>
    <t>ペルー</t>
  </si>
  <si>
    <t>フィリピン</t>
  </si>
  <si>
    <t>米国</t>
  </si>
  <si>
    <t>その他</t>
  </si>
  <si>
    <t>合計</t>
  </si>
  <si>
    <t xml:space="preserve"> </t>
  </si>
  <si>
    <t>全市男</t>
  </si>
  <si>
    <t>全市女</t>
  </si>
  <si>
    <t>全市計</t>
  </si>
  <si>
    <t>　　　</t>
  </si>
  <si>
    <t>年齢</t>
  </si>
  <si>
    <t>0～4歳　</t>
  </si>
  <si>
    <t>60～64歳　</t>
  </si>
  <si>
    <t>5～9歳　</t>
  </si>
  <si>
    <t>65～69歳　</t>
  </si>
  <si>
    <t>10～14歳　</t>
  </si>
  <si>
    <t>70～74歳　</t>
  </si>
  <si>
    <t>15～19歳　</t>
  </si>
  <si>
    <t>75～79歳　</t>
  </si>
  <si>
    <t>20～24歳　</t>
  </si>
  <si>
    <t>80～84歳　</t>
  </si>
  <si>
    <t>25～29歳　</t>
  </si>
  <si>
    <t>85～89歳　</t>
  </si>
  <si>
    <t>30～34歳　</t>
  </si>
  <si>
    <t>90～94歳　</t>
  </si>
  <si>
    <t>35～39歳　</t>
  </si>
  <si>
    <t>95～99歳　</t>
  </si>
  <si>
    <t>40～44歳　</t>
  </si>
  <si>
    <t>100～104歳　</t>
  </si>
  <si>
    <t>45～49歳　</t>
  </si>
  <si>
    <t>50～54歳　</t>
  </si>
  <si>
    <t>55～59歳　</t>
  </si>
  <si>
    <t>（再掲）</t>
  </si>
  <si>
    <t>0～14歳　</t>
  </si>
  <si>
    <t>15～64歳　</t>
  </si>
  <si>
    <t>65歳以上　</t>
  </si>
  <si>
    <t xml:space="preserve">     </t>
  </si>
  <si>
    <t>町・丁・字</t>
  </si>
  <si>
    <t>朝日町</t>
  </si>
  <si>
    <t>鵠沼松が岡２丁目</t>
  </si>
  <si>
    <t>藤沢（南）</t>
  </si>
  <si>
    <t>鵠沼松が岡３丁目</t>
  </si>
  <si>
    <t>藤沢（北）</t>
  </si>
  <si>
    <t>鵠沼松が岡４丁目</t>
  </si>
  <si>
    <t>藤沢１丁目</t>
  </si>
  <si>
    <t>鵠沼松が岡５丁目</t>
  </si>
  <si>
    <t>藤沢２丁目</t>
  </si>
  <si>
    <t>鵠沼桜が岡１丁目</t>
  </si>
  <si>
    <t>藤沢３丁目</t>
  </si>
  <si>
    <t>鵠沼桜が岡２丁目</t>
  </si>
  <si>
    <t>藤沢４丁目</t>
  </si>
  <si>
    <t>鵠沼桜が岡３丁目</t>
  </si>
  <si>
    <t>藤沢５丁目</t>
  </si>
  <si>
    <t>鵠沼桜が岡４丁目</t>
  </si>
  <si>
    <t>本町１丁目</t>
  </si>
  <si>
    <t>鵠沼藤が谷１丁目</t>
  </si>
  <si>
    <t>本町２丁目</t>
  </si>
  <si>
    <t>鵠沼藤が谷２丁目</t>
  </si>
  <si>
    <t>本町３丁目</t>
  </si>
  <si>
    <t>鵠沼藤が谷３丁目</t>
  </si>
  <si>
    <t>本町４丁目</t>
  </si>
  <si>
    <t>鵠沼藤が谷４丁目</t>
  </si>
  <si>
    <t>善行１丁目</t>
  </si>
  <si>
    <t>鵠沼神明１丁目</t>
  </si>
  <si>
    <t>善行２丁目</t>
  </si>
  <si>
    <t>鵠沼神明２丁目</t>
  </si>
  <si>
    <t>善行３丁目</t>
  </si>
  <si>
    <t>鵠沼神明３丁目</t>
  </si>
  <si>
    <t>善行４丁目</t>
  </si>
  <si>
    <t>鵠沼神明４丁目</t>
  </si>
  <si>
    <t>善行５丁目</t>
  </si>
  <si>
    <t>鵠沼神明５丁目</t>
  </si>
  <si>
    <t>善行６丁目</t>
  </si>
  <si>
    <t>本鵠沼１丁目</t>
  </si>
  <si>
    <t>善行７丁目</t>
  </si>
  <si>
    <t>本鵠沼２丁目</t>
  </si>
  <si>
    <t>本藤沢１丁目</t>
  </si>
  <si>
    <t>本鵠沼３丁目</t>
  </si>
  <si>
    <t>本藤沢２丁目</t>
  </si>
  <si>
    <t>本鵠沼４丁目</t>
  </si>
  <si>
    <t>本藤沢３丁目</t>
  </si>
  <si>
    <t>本鵠沼５丁目</t>
  </si>
  <si>
    <t>本藤沢４丁目</t>
  </si>
  <si>
    <t>鵠沼花沢町</t>
  </si>
  <si>
    <t>本藤沢５丁目</t>
  </si>
  <si>
    <t>鵠沼橘１丁目</t>
  </si>
  <si>
    <t>本藤沢６丁目</t>
  </si>
  <si>
    <t>鵠沼橘２丁目</t>
  </si>
  <si>
    <t>本藤沢７丁目</t>
  </si>
  <si>
    <t>鵠沼石上１丁目</t>
  </si>
  <si>
    <t>善行団地</t>
  </si>
  <si>
    <t>鵠沼石上２丁目</t>
  </si>
  <si>
    <t>立石１丁目</t>
  </si>
  <si>
    <t>鵠沼石上３丁目</t>
  </si>
  <si>
    <t>立石２丁目</t>
  </si>
  <si>
    <t>西富</t>
  </si>
  <si>
    <t>立石３丁目</t>
  </si>
  <si>
    <t>西富１丁目</t>
  </si>
  <si>
    <t>立石４丁目</t>
  </si>
  <si>
    <t>西富２丁目</t>
  </si>
  <si>
    <t>花の木</t>
  </si>
  <si>
    <t>大鋸</t>
  </si>
  <si>
    <t>みその台</t>
  </si>
  <si>
    <t>大鋸１丁目</t>
  </si>
  <si>
    <t>善行坂１丁目</t>
  </si>
  <si>
    <t>大鋸２丁目</t>
  </si>
  <si>
    <t>善行坂２丁目</t>
  </si>
  <si>
    <t>大鋸３丁目</t>
  </si>
  <si>
    <t>白旗１丁目</t>
  </si>
  <si>
    <t>弥勒寺</t>
  </si>
  <si>
    <t>白旗２丁目</t>
  </si>
  <si>
    <t>弥勒寺１丁目</t>
  </si>
  <si>
    <t>白旗３丁目</t>
  </si>
  <si>
    <t>弥勒寺２丁目</t>
  </si>
  <si>
    <t>白旗４丁目</t>
  </si>
  <si>
    <t>弥勒寺３丁目</t>
  </si>
  <si>
    <t>弥勒寺４丁目</t>
  </si>
  <si>
    <t>南藤沢</t>
  </si>
  <si>
    <t>宮前</t>
  </si>
  <si>
    <t>鵠沼東</t>
  </si>
  <si>
    <t>小塚</t>
  </si>
  <si>
    <t>鵠沼海岸１丁目</t>
  </si>
  <si>
    <t>鵠沼海岸２丁目</t>
  </si>
  <si>
    <t>鵠沼海岸３丁目</t>
  </si>
  <si>
    <t>渡内</t>
  </si>
  <si>
    <t>鵠沼海岸４丁目</t>
  </si>
  <si>
    <t>渡内１丁目</t>
  </si>
  <si>
    <t>鵠沼海岸５丁目</t>
  </si>
  <si>
    <t>渡内２丁目</t>
  </si>
  <si>
    <t>鵠沼海岸６丁目</t>
  </si>
  <si>
    <t>渡内３丁目</t>
  </si>
  <si>
    <t>鵠沼海岸７丁目</t>
  </si>
  <si>
    <t>柄沢</t>
  </si>
  <si>
    <t>鵠沼松が岡１丁目</t>
  </si>
  <si>
    <t>村岡東１丁目</t>
  </si>
  <si>
    <t>村岡東２丁目</t>
  </si>
  <si>
    <t>羽鳥３丁目</t>
  </si>
  <si>
    <t>村岡東３丁目</t>
  </si>
  <si>
    <t>羽鳥４丁目</t>
  </si>
  <si>
    <t>村岡東４丁目</t>
  </si>
  <si>
    <t>羽鳥５丁目</t>
  </si>
  <si>
    <t>川名</t>
  </si>
  <si>
    <t>城南１丁目</t>
  </si>
  <si>
    <t>川名１丁目</t>
  </si>
  <si>
    <t>城南２丁目</t>
  </si>
  <si>
    <t>川名２丁目</t>
  </si>
  <si>
    <t>城南３丁目</t>
  </si>
  <si>
    <t>藤が岡１丁目</t>
  </si>
  <si>
    <t>城南４丁目</t>
  </si>
  <si>
    <t>藤が岡２丁目</t>
  </si>
  <si>
    <t>城南５丁目</t>
  </si>
  <si>
    <t>藤が岡３丁目</t>
  </si>
  <si>
    <t>大庭</t>
  </si>
  <si>
    <t>稲荷</t>
  </si>
  <si>
    <t>片瀬１丁目</t>
  </si>
  <si>
    <t>稲荷１丁目</t>
  </si>
  <si>
    <t>片瀬２丁目</t>
  </si>
  <si>
    <t>亀井野</t>
  </si>
  <si>
    <t>片瀬３丁目</t>
  </si>
  <si>
    <t>亀井野１丁目</t>
  </si>
  <si>
    <t>片瀬４丁目</t>
  </si>
  <si>
    <t>亀井野２丁目</t>
  </si>
  <si>
    <t>片瀬５丁目</t>
  </si>
  <si>
    <t>亀井野３丁目</t>
  </si>
  <si>
    <t>片瀬海岸１丁目</t>
  </si>
  <si>
    <t>亀井野４丁目</t>
  </si>
  <si>
    <t>片瀬海岸２丁目</t>
  </si>
  <si>
    <t>今田</t>
  </si>
  <si>
    <t>片瀬海岸３丁目</t>
  </si>
  <si>
    <t>円行</t>
  </si>
  <si>
    <t>片瀬山１丁目</t>
  </si>
  <si>
    <t>円行１丁目</t>
  </si>
  <si>
    <t>片瀬山２丁目</t>
  </si>
  <si>
    <t>円行２丁目</t>
  </si>
  <si>
    <t>片瀬山３丁目</t>
  </si>
  <si>
    <t>石川</t>
  </si>
  <si>
    <t>片瀬山４丁目</t>
  </si>
  <si>
    <t>石川１丁目</t>
  </si>
  <si>
    <t>片瀬山５丁目</t>
  </si>
  <si>
    <t>石川２丁目</t>
  </si>
  <si>
    <t>片瀬目白山</t>
  </si>
  <si>
    <t>石川４丁目</t>
  </si>
  <si>
    <t>江の島１丁目</t>
  </si>
  <si>
    <t>石川５丁目</t>
  </si>
  <si>
    <t>江の島２丁目</t>
  </si>
  <si>
    <t>石川６丁目</t>
  </si>
  <si>
    <t>西俣野</t>
  </si>
  <si>
    <t>辻堂元町１丁目</t>
  </si>
  <si>
    <t>桐原町</t>
  </si>
  <si>
    <t>辻堂元町２丁目</t>
  </si>
  <si>
    <t>天神町１丁目</t>
  </si>
  <si>
    <t>辻堂元町３丁目</t>
  </si>
  <si>
    <t>天神町２丁目</t>
  </si>
  <si>
    <t>辻堂元町４丁目</t>
  </si>
  <si>
    <t>天神町３丁目</t>
  </si>
  <si>
    <t>辻堂元町５丁目</t>
  </si>
  <si>
    <t>湘南台１丁目</t>
  </si>
  <si>
    <t>辻堂元町６丁目</t>
  </si>
  <si>
    <t>湘南台２丁目</t>
  </si>
  <si>
    <t>辻堂太平台１丁目</t>
  </si>
  <si>
    <t>湘南台３丁目</t>
  </si>
  <si>
    <t>辻堂太平台２丁目</t>
  </si>
  <si>
    <t>湘南台４丁目</t>
  </si>
  <si>
    <t>辻堂東海岸１丁目</t>
  </si>
  <si>
    <t>湘南台５丁目</t>
  </si>
  <si>
    <t>辻堂東海岸２丁目</t>
  </si>
  <si>
    <t>湘南台６丁目</t>
  </si>
  <si>
    <t>辻堂東海岸３丁目</t>
  </si>
  <si>
    <t>湘南台７丁目</t>
  </si>
  <si>
    <t>辻堂東海岸４丁目</t>
  </si>
  <si>
    <t>辻堂西海岸１丁目</t>
  </si>
  <si>
    <t>高倉</t>
  </si>
  <si>
    <t>辻堂西海岸２丁目</t>
  </si>
  <si>
    <t>下土棚</t>
  </si>
  <si>
    <t>辻堂西海岸３丁目</t>
  </si>
  <si>
    <t>土棚</t>
  </si>
  <si>
    <t>辻堂神台１丁目</t>
  </si>
  <si>
    <t>用田</t>
  </si>
  <si>
    <t>辻堂神台２丁目</t>
  </si>
  <si>
    <t>葛原</t>
  </si>
  <si>
    <t>辻堂新町１丁目</t>
  </si>
  <si>
    <t>菖蒲沢</t>
  </si>
  <si>
    <t>辻堂新町２丁目</t>
  </si>
  <si>
    <t>打戻</t>
  </si>
  <si>
    <t>辻堂新町３丁目</t>
  </si>
  <si>
    <t>獺郷</t>
  </si>
  <si>
    <t>辻堂新町４丁目</t>
  </si>
  <si>
    <t>宮原</t>
  </si>
  <si>
    <t>羽鳥１丁目</t>
  </si>
  <si>
    <t>羽鳥２丁目</t>
  </si>
  <si>
    <t>前回調査（前年）に対する増加</t>
  </si>
  <si>
    <t>藤沢市の人口と世帯数の推移</t>
    <rPh sb="0" eb="3">
      <t>フジサワシ</t>
    </rPh>
    <phoneticPr fontId="5"/>
  </si>
  <si>
    <t>辻堂１丁目</t>
  </si>
  <si>
    <t>石川３丁目</t>
  </si>
  <si>
    <t>辻堂２丁目</t>
  </si>
  <si>
    <t>辻堂３丁目</t>
  </si>
  <si>
    <t>辻堂４丁目</t>
  </si>
  <si>
    <t>辻堂５丁目</t>
  </si>
  <si>
    <t>辻堂６丁目</t>
  </si>
  <si>
    <t>総　　数</t>
  </si>
  <si>
    <t>藤沢市の年齢別人口（住民基本台帳による）</t>
    <rPh sb="0" eb="3">
      <t>フジサワシ</t>
    </rPh>
    <phoneticPr fontId="2"/>
  </si>
  <si>
    <t>105～109歳　</t>
  </si>
  <si>
    <t>藤沢市の１３地区別人口動態</t>
    <rPh sb="0" eb="3">
      <t>フジサワシ</t>
    </rPh>
    <phoneticPr fontId="3"/>
  </si>
  <si>
    <t>藤沢市の外国人住民の人口と世帯（住民基本台帳による）</t>
    <rPh sb="0" eb="3">
      <t>フジサワシ</t>
    </rPh>
    <rPh sb="4" eb="6">
      <t>ガイコク</t>
    </rPh>
    <rPh sb="6" eb="7">
      <t>ジン</t>
    </rPh>
    <rPh sb="7" eb="9">
      <t>ジュウミン</t>
    </rPh>
    <rPh sb="10" eb="12">
      <t>ジンコウ</t>
    </rPh>
    <rPh sb="13" eb="15">
      <t>セタイ</t>
    </rPh>
    <rPh sb="16" eb="18">
      <t>ジュウミン</t>
    </rPh>
    <rPh sb="18" eb="20">
      <t>キホン</t>
    </rPh>
    <rPh sb="20" eb="22">
      <t>ダイチョウ</t>
    </rPh>
    <phoneticPr fontId="3"/>
  </si>
  <si>
    <t>中国</t>
  </si>
  <si>
    <t>－</t>
  </si>
  <si>
    <t>...</t>
  </si>
  <si>
    <t>アルゼンチン</t>
  </si>
  <si>
    <t>スリランカ</t>
  </si>
  <si>
    <t>べトナム</t>
  </si>
  <si>
    <t>総数</t>
    <rPh sb="0" eb="2">
      <t>ソウスウ</t>
    </rPh>
    <phoneticPr fontId="15"/>
  </si>
  <si>
    <t>男</t>
    <rPh sb="0" eb="1">
      <t>オトコ</t>
    </rPh>
    <phoneticPr fontId="15"/>
  </si>
  <si>
    <t>女</t>
    <rPh sb="0" eb="1">
      <t>オンナ</t>
    </rPh>
    <phoneticPr fontId="15"/>
  </si>
  <si>
    <t>人口</t>
    <rPh sb="0" eb="2">
      <t>ジンコウ</t>
    </rPh>
    <phoneticPr fontId="15"/>
  </si>
  <si>
    <t>X</t>
  </si>
  <si>
    <t>世帯数</t>
    <rPh sb="0" eb="3">
      <t>セタイスウ</t>
    </rPh>
    <phoneticPr fontId="15"/>
  </si>
  <si>
    <t>75歳以上　</t>
    <phoneticPr fontId="15"/>
  </si>
  <si>
    <t>人口と世帯</t>
    <rPh sb="0" eb="2">
      <t>ジンコウ</t>
    </rPh>
    <rPh sb="3" eb="5">
      <t>セタイ</t>
    </rPh>
    <phoneticPr fontId="5"/>
  </si>
  <si>
    <t>月別人口の推移</t>
    <rPh sb="0" eb="2">
      <t>ツキベツ</t>
    </rPh>
    <rPh sb="2" eb="4">
      <t>ジンコウ</t>
    </rPh>
    <rPh sb="5" eb="7">
      <t>スイイ</t>
    </rPh>
    <phoneticPr fontId="5"/>
  </si>
  <si>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</si>
  <si>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</si>
  <si>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</si>
  <si>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</si>
  <si>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</si>
  <si>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</si>
  <si>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</si>
  <si>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</si>
  <si>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</si>
  <si>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</si>
  <si>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</si>
  <si>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</si>
  <si>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1999年</t>
    <rPh sb="4" eb="5">
      <t>ネン</t>
    </rPh>
    <phoneticPr fontId="19"/>
  </si>
  <si>
    <t>2000年</t>
    <rPh sb="4" eb="5">
      <t>ネン</t>
    </rPh>
    <phoneticPr fontId="19"/>
  </si>
  <si>
    <t>2001年</t>
    <rPh sb="4" eb="5">
      <t>ネン</t>
    </rPh>
    <phoneticPr fontId="19"/>
  </si>
  <si>
    <t>2002年</t>
    <rPh sb="4" eb="5">
      <t>ネン</t>
    </rPh>
    <phoneticPr fontId="19"/>
  </si>
  <si>
    <t>2003年</t>
    <rPh sb="4" eb="5">
      <t>ネン</t>
    </rPh>
    <phoneticPr fontId="19"/>
  </si>
  <si>
    <t>2004年</t>
    <rPh sb="4" eb="5">
      <t>ネン</t>
    </rPh>
    <phoneticPr fontId="19"/>
  </si>
  <si>
    <t>2005年</t>
    <rPh sb="4" eb="5">
      <t>ネン</t>
    </rPh>
    <phoneticPr fontId="19"/>
  </si>
  <si>
    <t>2006年</t>
    <rPh sb="4" eb="5">
      <t>ネン</t>
    </rPh>
    <phoneticPr fontId="19"/>
  </si>
  <si>
    <t>2007年</t>
    <rPh sb="4" eb="5">
      <t>ネン</t>
    </rPh>
    <phoneticPr fontId="19"/>
  </si>
  <si>
    <t>2008年</t>
    <rPh sb="4" eb="5">
      <t>ネン</t>
    </rPh>
    <phoneticPr fontId="19"/>
  </si>
  <si>
    <t>2009年</t>
    <rPh sb="4" eb="5">
      <t>ネン</t>
    </rPh>
    <phoneticPr fontId="19"/>
  </si>
  <si>
    <t>2010年</t>
    <rPh sb="4" eb="5">
      <t>ネン</t>
    </rPh>
    <phoneticPr fontId="19"/>
  </si>
  <si>
    <t>2011年</t>
    <rPh sb="4" eb="5">
      <t>ネン</t>
    </rPh>
    <phoneticPr fontId="19"/>
  </si>
  <si>
    <t>2012年</t>
    <rPh sb="4" eb="5">
      <t>ネン</t>
    </rPh>
    <phoneticPr fontId="19"/>
  </si>
  <si>
    <t>2013年</t>
    <rPh sb="4" eb="5">
      <t>ネン</t>
    </rPh>
    <phoneticPr fontId="19"/>
  </si>
  <si>
    <t>2014年</t>
    <rPh sb="4" eb="5">
      <t>ネン</t>
    </rPh>
    <phoneticPr fontId="19"/>
  </si>
  <si>
    <t>2015年</t>
    <rPh sb="4" eb="5">
      <t>ネン</t>
    </rPh>
    <phoneticPr fontId="19"/>
  </si>
  <si>
    <t>2016年</t>
    <rPh sb="4" eb="5">
      <t>ネン</t>
    </rPh>
    <phoneticPr fontId="19"/>
  </si>
  <si>
    <t>2017年</t>
    <rPh sb="4" eb="5">
      <t>ネン</t>
    </rPh>
    <phoneticPr fontId="19"/>
  </si>
  <si>
    <t>2018年</t>
    <rPh sb="4" eb="5">
      <t>ネン</t>
    </rPh>
    <phoneticPr fontId="19"/>
  </si>
  <si>
    <t>高谷</t>
  </si>
  <si>
    <t>並木台１丁目</t>
    <rPh sb="0" eb="2">
      <t>ナミキ</t>
    </rPh>
    <rPh sb="2" eb="3">
      <t>ダイ</t>
    </rPh>
    <rPh sb="4" eb="6">
      <t>チョウメ</t>
    </rPh>
    <phoneticPr fontId="7"/>
  </si>
  <si>
    <t>並木台２丁目</t>
    <rPh sb="0" eb="2">
      <t>ナミキ</t>
    </rPh>
    <rPh sb="2" eb="3">
      <t>ダイ</t>
    </rPh>
    <rPh sb="4" eb="6">
      <t>チョウメ</t>
    </rPh>
    <phoneticPr fontId="7"/>
  </si>
  <si>
    <t>2019年</t>
    <rPh sb="4" eb="5">
      <t>ネン</t>
    </rPh>
    <phoneticPr fontId="15"/>
  </si>
  <si>
    <t>(注)藤沢市の面積は，2018年10月1日から，69.57k㎡から69.56k㎡に変更となりました。</t>
    <rPh sb="15" eb="16">
      <t>ネン</t>
    </rPh>
    <rPh sb="18" eb="19">
      <t>ガツ</t>
    </rPh>
    <phoneticPr fontId="6"/>
  </si>
  <si>
    <t>　　(2019年1月31日付国土交通省国土地理院公表の面積)</t>
    <rPh sb="27" eb="29">
      <t>メンセキ</t>
    </rPh>
    <phoneticPr fontId="6"/>
  </si>
  <si>
    <t>インドネシア</t>
    <phoneticPr fontId="15"/>
  </si>
  <si>
    <t>タイ</t>
    <phoneticPr fontId="15"/>
  </si>
  <si>
    <t>2020年</t>
    <rPh sb="4" eb="5">
      <t>ネン</t>
    </rPh>
    <phoneticPr fontId="15"/>
  </si>
  <si>
    <t>（注）「他区」には“その他”を含んでいます。</t>
    <rPh sb="1" eb="2">
      <t>チュウ</t>
    </rPh>
    <rPh sb="4" eb="5">
      <t>タ</t>
    </rPh>
    <rPh sb="5" eb="6">
      <t>ク</t>
    </rPh>
    <rPh sb="12" eb="13">
      <t>タ</t>
    </rPh>
    <rPh sb="15" eb="16">
      <t>フク</t>
    </rPh>
    <phoneticPr fontId="3"/>
  </si>
  <si>
    <t>2021年</t>
    <rPh sb="4" eb="5">
      <t>ネン</t>
    </rPh>
    <phoneticPr fontId="15"/>
  </si>
  <si>
    <t>2021.2.1</t>
    <phoneticPr fontId="15"/>
  </si>
  <si>
    <t>2021.2.1</t>
    <phoneticPr fontId="15"/>
  </si>
  <si>
    <t>2021年1月中</t>
    <phoneticPr fontId="15"/>
  </si>
  <si>
    <t>2021.2.1</t>
    <phoneticPr fontId="15"/>
  </si>
  <si>
    <t>渡内４丁目</t>
  </si>
  <si>
    <t>渡内５丁目</t>
  </si>
  <si>
    <t>柄沢１丁目</t>
  </si>
  <si>
    <t>柄沢２丁目</t>
  </si>
  <si>
    <r>
      <t>　　2020年10月1日以降の人口は，令和2年国勢調査結果の</t>
    </r>
    <r>
      <rPr>
        <b/>
        <u/>
        <sz val="11"/>
        <rFont val="ＭＳ 明朝"/>
        <family val="1"/>
        <charset val="128"/>
      </rPr>
      <t>確定値</t>
    </r>
    <r>
      <rPr>
        <b/>
        <sz val="11"/>
        <rFont val="ＭＳ 明朝"/>
        <family val="1"/>
        <charset val="128"/>
      </rPr>
      <t>によるものです。</t>
    </r>
    <rPh sb="12" eb="14">
      <t>イコウ</t>
    </rPh>
    <rPh sb="19" eb="21">
      <t>レイワ</t>
    </rPh>
    <rPh sb="30" eb="33">
      <t>カクテイチ</t>
    </rPh>
    <phoneticPr fontId="5"/>
  </si>
  <si>
    <t>藤沢市の町丁字別人口と世帯</t>
    <rPh sb="0" eb="3">
      <t>フジサワシ</t>
    </rPh>
    <phoneticPr fontId="6"/>
  </si>
  <si>
    <t>◆立石4丁目は，世帯数が少ないため秘匿しています。人口と世帯数は，立石3丁目に含めて集計しています。</t>
    <rPh sb="1" eb="3">
      <t>タテイシ</t>
    </rPh>
    <rPh sb="4" eb="6">
      <t>チョウメ</t>
    </rPh>
    <rPh sb="8" eb="11">
      <t>セタイスウ</t>
    </rPh>
    <rPh sb="12" eb="13">
      <t>スク</t>
    </rPh>
    <rPh sb="17" eb="19">
      <t>ヒトク</t>
    </rPh>
    <rPh sb="25" eb="27">
      <t>ジンコウ</t>
    </rPh>
    <rPh sb="28" eb="31">
      <t>セタイスウ</t>
    </rPh>
    <rPh sb="33" eb="35">
      <t>タテイシ</t>
    </rPh>
    <rPh sb="36" eb="38">
      <t>チョウメ</t>
    </rPh>
    <rPh sb="39" eb="40">
      <t>フク</t>
    </rPh>
    <rPh sb="42" eb="44">
      <t>シュウケイ</t>
    </rPh>
    <phoneticPr fontId="6"/>
  </si>
  <si>
    <t>※令和2年国勢調査結果（確定値）を基準として藤沢市独自に集計したものです。</t>
    <rPh sb="1" eb="3">
      <t>レイワ</t>
    </rPh>
    <rPh sb="12" eb="15">
      <t>カクテイチ</t>
    </rPh>
    <rPh sb="22" eb="25">
      <t>フジサワシ</t>
    </rPh>
    <rPh sb="25" eb="27">
      <t>ドクジ</t>
    </rPh>
    <phoneticPr fontId="6"/>
  </si>
  <si>
    <t>藤沢市の１３地区別人口と世帯</t>
    <rPh sb="0" eb="3">
      <t>フジサワシ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</si>
</sst>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%"/>
    <numFmt numFmtId="177" formatCode="0.0"/>
    <numFmt numFmtId="178" formatCode="\X"/>
  </numFmts>
  <fonts count="23">
    <font>
      <sz val="11"/>
      <name val="明朝"/>
      <family val="1"/>
      <charset val="128"/>
    </font>
    <font>
      <sz val="11"/>
      <name val="明朝"/>
      <family val="1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name val="ｺﾞｼｯｸ"/>
      <family val="3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明朝"/>
      <family val="1"/>
      <charset val="128"/>
    </font>
    <font>
      <b/>
      <sz val="11"/>
      <color indexed="12"/>
      <name val="ＭＳ 明朝"/>
      <family val="1"/>
      <charset val="128"/>
    </font>
    <font>
      <b/>
      <sz val="11"/>
      <color indexed="10"/>
      <name val="ＭＳ 明朝"/>
      <family val="1"/>
      <charset val="128"/>
    </font>
    <font>
      <sz val="6"/>
      <name val="明朝"/>
      <family val="1"/>
      <charset val="128"/>
    </font>
    <font>
      <b/>
      <sz val="9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6"/>
      <name val="ＭＳ Ｐ明朝"/>
      <family val="1"/>
      <charset val="128"/>
    </font>
    <font>
      <b/>
      <sz val="9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u/>
      <sz val="1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7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" fillId="0" borderId="0" applyBorder="0"/>
  </cellStyleXfs>
  <cellXfs count="240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/>
    <xf numFmtId="0" fontId="4" fillId="0" borderId="0" xfId="0" applyFont="1" applyAlignment="1">
      <alignment vertical="center"/>
    </xf>
    <xf numFmtId="0" fontId="5" fillId="0" borderId="0" xfId="0" applyFont="1"/>
    <xf numFmtId="0" fontId="4" fillId="0" borderId="0" xfId="3" applyFont="1" applyBorder="1" applyAlignment="1">
      <alignment vertical="center"/>
    </xf>
    <xf numFmtId="0" fontId="4" fillId="0" borderId="0" xfId="3" applyFont="1" applyBorder="1"/>
    <xf numFmtId="0" fontId="4" fillId="0" borderId="0" xfId="3" quotePrefix="1" applyFont="1" applyBorder="1" applyAlignment="1">
      <alignment horizontal="right" vertical="center"/>
    </xf>
    <xf numFmtId="0" fontId="9" fillId="0" borderId="0" xfId="3" applyFont="1" applyBorder="1" applyAlignment="1">
      <alignment vertical="center"/>
    </xf>
    <xf numFmtId="3" fontId="9" fillId="0" borderId="0" xfId="3" applyNumberFormat="1" applyFont="1" applyBorder="1" applyAlignment="1">
      <alignment vertical="center"/>
    </xf>
    <xf numFmtId="38" fontId="9" fillId="0" borderId="0" xfId="2" applyFont="1" applyBorder="1"/>
    <xf numFmtId="0" fontId="4" fillId="0" borderId="0" xfId="3" applyFont="1"/>
    <xf numFmtId="3" fontId="12" fillId="0" borderId="6" xfId="0" applyNumberFormat="1" applyFont="1" applyBorder="1"/>
    <xf numFmtId="3" fontId="12" fillId="0" borderId="0" xfId="0" applyNumberFormat="1" applyFont="1" applyBorder="1"/>
    <xf numFmtId="3" fontId="12" fillId="0" borderId="1" xfId="0" applyNumberFormat="1" applyFont="1" applyBorder="1"/>
    <xf numFmtId="3" fontId="12" fillId="0" borderId="12" xfId="0" applyNumberFormat="1" applyFont="1" applyBorder="1"/>
    <xf numFmtId="3" fontId="12" fillId="0" borderId="13" xfId="0" applyNumberFormat="1" applyFont="1" applyBorder="1"/>
    <xf numFmtId="0" fontId="12" fillId="0" borderId="6" xfId="0" applyFont="1" applyBorder="1"/>
    <xf numFmtId="0" fontId="12" fillId="0" borderId="1" xfId="0" applyFont="1" applyBorder="1"/>
    <xf numFmtId="0" fontId="4" fillId="0" borderId="0" xfId="0" applyFont="1" applyAlignment="1">
      <alignment horizontal="centerContinuous"/>
    </xf>
    <xf numFmtId="0" fontId="4" fillId="0" borderId="0" xfId="0" applyFont="1" applyBorder="1"/>
    <xf numFmtId="31" fontId="14" fillId="0" borderId="0" xfId="0" applyNumberFormat="1" applyFont="1" applyBorder="1" applyAlignment="1">
      <alignment horizontal="distributed" vertical="center"/>
    </xf>
    <xf numFmtId="38" fontId="13" fillId="0" borderId="0" xfId="2" applyFont="1" applyFill="1" applyBorder="1" applyAlignment="1">
      <alignment vertical="center"/>
    </xf>
    <xf numFmtId="38" fontId="5" fillId="0" borderId="0" xfId="2" applyFont="1" applyFill="1" applyBorder="1" applyAlignment="1">
      <alignment horizontal="right" vertical="center"/>
    </xf>
    <xf numFmtId="177" fontId="13" fillId="0" borderId="0" xfId="2" applyNumberFormat="1" applyFont="1" applyFill="1" applyBorder="1" applyAlignment="1">
      <alignment vertical="center"/>
    </xf>
    <xf numFmtId="0" fontId="4" fillId="0" borderId="0" xfId="3" quotePrefix="1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31" fontId="4" fillId="2" borderId="21" xfId="0" applyNumberFormat="1" applyFont="1" applyFill="1" applyBorder="1" applyAlignment="1">
      <alignment horizontal="right" vertical="center"/>
    </xf>
    <xf numFmtId="38" fontId="4" fillId="0" borderId="18" xfId="2" applyFont="1" applyBorder="1" applyAlignment="1">
      <alignment vertical="center"/>
    </xf>
    <xf numFmtId="38" fontId="4" fillId="0" borderId="18" xfId="2" applyFont="1" applyBorder="1" applyAlignment="1">
      <alignment horizontal="right" vertical="center"/>
    </xf>
    <xf numFmtId="0" fontId="5" fillId="2" borderId="18" xfId="0" applyFont="1" applyFill="1" applyBorder="1" applyAlignment="1">
      <alignment horizontal="center" vertical="center"/>
    </xf>
    <xf numFmtId="176" fontId="4" fillId="0" borderId="18" xfId="1" applyNumberFormat="1" applyFont="1" applyBorder="1" applyAlignment="1">
      <alignment vertical="center"/>
    </xf>
    <xf numFmtId="0" fontId="5" fillId="2" borderId="20" xfId="0" applyFont="1" applyFill="1" applyBorder="1" applyAlignment="1">
      <alignment horizontal="center" vertical="center"/>
    </xf>
    <xf numFmtId="0" fontId="5" fillId="2" borderId="7" xfId="0" quotePrefix="1" applyFont="1" applyFill="1" applyBorder="1" applyAlignment="1">
      <alignment horizontal="center" vertical="center"/>
    </xf>
    <xf numFmtId="0" fontId="5" fillId="2" borderId="9" xfId="0" quotePrefix="1" applyFont="1" applyFill="1" applyBorder="1" applyAlignment="1">
      <alignment horizontal="center" vertical="center"/>
    </xf>
    <xf numFmtId="177" fontId="4" fillId="0" borderId="18" xfId="2" applyNumberFormat="1" applyFont="1" applyBorder="1" applyAlignment="1">
      <alignment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9" fillId="0" borderId="0" xfId="3" applyFont="1" applyAlignment="1">
      <alignment vertical="center"/>
    </xf>
    <xf numFmtId="0" fontId="4" fillId="0" borderId="0" xfId="3" applyFont="1" applyBorder="1" applyAlignment="1">
      <alignment horizontal="left" vertical="center"/>
    </xf>
    <xf numFmtId="0" fontId="9" fillId="2" borderId="20" xfId="3" applyFont="1" applyFill="1" applyBorder="1" applyAlignment="1">
      <alignment horizontal="center" vertical="center"/>
    </xf>
    <xf numFmtId="0" fontId="9" fillId="2" borderId="9" xfId="3" applyFont="1" applyFill="1" applyBorder="1" applyAlignment="1">
      <alignment horizontal="center" vertical="center"/>
    </xf>
    <xf numFmtId="0" fontId="9" fillId="2" borderId="18" xfId="3" applyFont="1" applyFill="1" applyBorder="1" applyAlignment="1">
      <alignment horizontal="center" vertical="center"/>
    </xf>
    <xf numFmtId="0" fontId="9" fillId="2" borderId="18" xfId="3" applyFont="1" applyFill="1" applyBorder="1" applyAlignment="1">
      <alignment vertical="center"/>
    </xf>
    <xf numFmtId="3" fontId="9" fillId="0" borderId="18" xfId="3" applyNumberFormat="1" applyFont="1" applyBorder="1" applyAlignment="1">
      <alignment vertical="center"/>
    </xf>
    <xf numFmtId="3" fontId="9" fillId="0" borderId="18" xfId="3" applyNumberFormat="1" applyFont="1" applyBorder="1" applyAlignment="1">
      <alignment horizontal="right" vertical="center"/>
    </xf>
    <xf numFmtId="0" fontId="9" fillId="2" borderId="18" xfId="3" quotePrefix="1" applyFont="1" applyFill="1" applyBorder="1" applyAlignment="1">
      <alignment horizontal="left" vertical="center"/>
    </xf>
    <xf numFmtId="0" fontId="9" fillId="0" borderId="18" xfId="3" applyFont="1" applyFill="1" applyBorder="1" applyAlignment="1">
      <alignment vertical="center"/>
    </xf>
    <xf numFmtId="0" fontId="9" fillId="0" borderId="18" xfId="3" applyFont="1" applyFill="1" applyBorder="1" applyAlignment="1">
      <alignment horizontal="center" vertical="center"/>
    </xf>
    <xf numFmtId="0" fontId="11" fillId="2" borderId="18" xfId="3" applyFont="1" applyFill="1" applyBorder="1" applyAlignment="1">
      <alignment horizontal="center" vertical="center"/>
    </xf>
    <xf numFmtId="38" fontId="9" fillId="0" borderId="18" xfId="2" applyFont="1" applyFill="1" applyBorder="1" applyAlignment="1">
      <alignment vertical="center"/>
    </xf>
    <xf numFmtId="0" fontId="4" fillId="0" borderId="0" xfId="0" applyFont="1" applyAlignment="1">
      <alignment horizontal="right"/>
    </xf>
    <xf numFmtId="0" fontId="5" fillId="0" borderId="0" xfId="0" applyFont="1" applyBorder="1" applyAlignment="1">
      <alignment horizontal="right" vertical="center"/>
    </xf>
    <xf numFmtId="0" fontId="8" fillId="2" borderId="20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right" vertical="center"/>
    </xf>
    <xf numFmtId="0" fontId="8" fillId="2" borderId="9" xfId="0" applyFont="1" applyFill="1" applyBorder="1" applyAlignment="1">
      <alignment horizontal="center" vertical="center"/>
    </xf>
    <xf numFmtId="37" fontId="4" fillId="0" borderId="18" xfId="2" applyNumberFormat="1" applyFont="1" applyBorder="1" applyAlignment="1">
      <alignment vertical="center"/>
    </xf>
    <xf numFmtId="37" fontId="4" fillId="0" borderId="18" xfId="2" applyNumberFormat="1" applyFont="1" applyBorder="1" applyAlignment="1">
      <alignment horizontal="right" vertical="center"/>
    </xf>
    <xf numFmtId="3" fontId="4" fillId="0" borderId="18" xfId="2" applyNumberFormat="1" applyFont="1" applyBorder="1" applyAlignment="1">
      <alignment vertical="center"/>
    </xf>
    <xf numFmtId="3" fontId="4" fillId="0" borderId="18" xfId="2" applyNumberFormat="1" applyFont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12" fillId="2" borderId="17" xfId="0" quotePrefix="1" applyFont="1" applyFill="1" applyBorder="1" applyAlignment="1">
      <alignment horizontal="center"/>
    </xf>
    <xf numFmtId="0" fontId="12" fillId="2" borderId="10" xfId="0" quotePrefix="1" applyFont="1" applyFill="1" applyBorder="1" applyAlignment="1">
      <alignment horizontal="left"/>
    </xf>
    <xf numFmtId="0" fontId="12" fillId="2" borderId="10" xfId="0" applyFont="1" applyFill="1" applyBorder="1"/>
    <xf numFmtId="0" fontId="12" fillId="2" borderId="11" xfId="0" applyFont="1" applyFill="1" applyBorder="1"/>
    <xf numFmtId="3" fontId="12" fillId="0" borderId="14" xfId="0" applyNumberFormat="1" applyFont="1" applyBorder="1"/>
    <xf numFmtId="38" fontId="12" fillId="0" borderId="6" xfId="2" applyFont="1" applyBorder="1"/>
    <xf numFmtId="38" fontId="12" fillId="0" borderId="1" xfId="2" applyFont="1" applyBorder="1"/>
    <xf numFmtId="3" fontId="12" fillId="0" borderId="26" xfId="0" applyNumberFormat="1" applyFont="1" applyBorder="1"/>
    <xf numFmtId="3" fontId="12" fillId="0" borderId="27" xfId="0" applyNumberFormat="1" applyFont="1" applyBorder="1"/>
    <xf numFmtId="0" fontId="12" fillId="2" borderId="15" xfId="0" applyFont="1" applyFill="1" applyBorder="1"/>
    <xf numFmtId="3" fontId="12" fillId="0" borderId="16" xfId="0" applyNumberFormat="1" applyFont="1" applyBorder="1"/>
    <xf numFmtId="3" fontId="12" fillId="0" borderId="5" xfId="0" applyNumberFormat="1" applyFont="1" applyBorder="1"/>
    <xf numFmtId="0" fontId="12" fillId="2" borderId="15" xfId="0" quotePrefix="1" applyFont="1" applyFill="1" applyBorder="1" applyAlignment="1">
      <alignment horizontal="left"/>
    </xf>
    <xf numFmtId="3" fontId="12" fillId="0" borderId="2" xfId="0" applyNumberFormat="1" applyFont="1" applyBorder="1"/>
    <xf numFmtId="0" fontId="4" fillId="2" borderId="18" xfId="0" applyFont="1" applyFill="1" applyBorder="1" applyAlignment="1">
      <alignment horizontal="center" vertical="center"/>
    </xf>
    <xf numFmtId="0" fontId="4" fillId="2" borderId="18" xfId="0" quotePrefix="1" applyFont="1" applyFill="1" applyBorder="1" applyAlignment="1">
      <alignment horizontal="center" vertical="center"/>
    </xf>
    <xf numFmtId="38" fontId="5" fillId="0" borderId="18" xfId="2" applyFont="1" applyBorder="1" applyAlignment="1">
      <alignment vertical="center"/>
    </xf>
    <xf numFmtId="3" fontId="12" fillId="0" borderId="0" xfId="0" applyNumberFormat="1" applyFont="1" applyBorder="1"/>
    <xf numFmtId="3" fontId="12" fillId="0" borderId="1" xfId="0" applyNumberFormat="1" applyFont="1" applyBorder="1"/>
    <xf numFmtId="3" fontId="12" fillId="0" borderId="12" xfId="0" applyNumberFormat="1" applyFont="1" applyBorder="1"/>
    <xf numFmtId="3" fontId="12" fillId="0" borderId="13" xfId="0" applyNumberFormat="1" applyFont="1" applyBorder="1"/>
    <xf numFmtId="0" fontId="5" fillId="2" borderId="20" xfId="0" applyFont="1" applyFill="1" applyBorder="1" applyAlignment="1">
      <alignment horizontal="center" vertical="center"/>
    </xf>
    <xf numFmtId="3" fontId="9" fillId="0" borderId="18" xfId="3" quotePrefix="1" applyNumberFormat="1" applyFont="1" applyBorder="1" applyAlignment="1">
      <alignment horizontal="right" vertical="center"/>
    </xf>
    <xf numFmtId="3" fontId="17" fillId="0" borderId="28" xfId="3" applyNumberFormat="1" applyFont="1" applyBorder="1" applyAlignment="1">
      <alignment vertical="center"/>
    </xf>
    <xf numFmtId="3" fontId="17" fillId="0" borderId="21" xfId="3" applyNumberFormat="1" applyFont="1" applyBorder="1" applyAlignment="1">
      <alignment horizontal="right" vertical="center"/>
    </xf>
    <xf numFmtId="3" fontId="17" fillId="0" borderId="18" xfId="3" applyNumberFormat="1" applyFont="1" applyBorder="1" applyAlignment="1">
      <alignment horizontal="right" vertical="center"/>
    </xf>
    <xf numFmtId="31" fontId="4" fillId="2" borderId="21" xfId="0" applyNumberFormat="1" applyFont="1" applyFill="1" applyBorder="1" applyAlignment="1">
      <alignment vertical="center"/>
    </xf>
    <xf numFmtId="31" fontId="4" fillId="2" borderId="8" xfId="0" applyNumberFormat="1" applyFont="1" applyFill="1" applyBorder="1" applyAlignment="1">
      <alignment vertical="center"/>
    </xf>
    <xf numFmtId="31" fontId="5" fillId="2" borderId="21" xfId="0" applyNumberFormat="1" applyFont="1" applyFill="1" applyBorder="1" applyAlignment="1">
      <alignment horizontal="right" vertical="center"/>
    </xf>
    <xf numFmtId="38" fontId="12" fillId="0" borderId="0" xfId="2" applyFont="1" applyBorder="1"/>
    <xf numFmtId="38" fontId="12" fillId="0" borderId="6" xfId="2" quotePrefix="1" applyFont="1" applyBorder="1" applyAlignment="1">
      <alignment horizontal="right"/>
    </xf>
    <xf numFmtId="38" fontId="12" fillId="0" borderId="0" xfId="2" applyFont="1" applyBorder="1" applyAlignment="1">
      <alignment horizontal="right"/>
    </xf>
    <xf numFmtId="38" fontId="12" fillId="0" borderId="1" xfId="2" applyFont="1" applyBorder="1" applyAlignment="1">
      <alignment horizontal="right"/>
    </xf>
    <xf numFmtId="38" fontId="18" fillId="0" borderId="18" xfId="2" applyFont="1" applyFill="1" applyBorder="1" applyAlignment="1">
      <alignment vertical="center"/>
    </xf>
    <xf numFmtId="38" fontId="18" fillId="0" borderId="18" xfId="2" applyFont="1" applyBorder="1" applyAlignment="1">
      <alignment vertical="center"/>
    </xf>
    <xf numFmtId="176" fontId="5" fillId="0" borderId="18" xfId="1" applyNumberFormat="1" applyFont="1" applyBorder="1" applyAlignment="1">
      <alignment vertical="center"/>
    </xf>
    <xf numFmtId="177" fontId="5" fillId="0" borderId="18" xfId="2" applyNumberFormat="1" applyFont="1" applyBorder="1" applyAlignment="1">
      <alignment vertical="center"/>
    </xf>
    <xf numFmtId="3" fontId="9" fillId="0" borderId="18" xfId="3" applyNumberFormat="1" applyFont="1" applyBorder="1" applyAlignment="1">
      <alignment horizontal="right" vertical="center" wrapText="1"/>
    </xf>
    <xf numFmtId="0" fontId="1" fillId="0" borderId="0" xfId="0" applyFont="1" applyFill="1"/>
    <xf numFmtId="38" fontId="4" fillId="0" borderId="20" xfId="2" applyFont="1" applyBorder="1" applyAlignment="1">
      <alignment vertical="center"/>
    </xf>
    <xf numFmtId="38" fontId="5" fillId="0" borderId="18" xfId="2" applyFont="1" applyFill="1" applyBorder="1" applyAlignment="1">
      <alignment vertical="center"/>
    </xf>
    <xf numFmtId="3" fontId="9" fillId="0" borderId="18" xfId="3" applyNumberFormat="1" applyFont="1" applyBorder="1" applyAlignment="1">
      <alignment vertical="center"/>
    </xf>
    <xf numFmtId="178" fontId="9" fillId="0" borderId="18" xfId="3" applyNumberFormat="1" applyFont="1" applyFill="1" applyBorder="1" applyAlignment="1">
      <alignment horizontal="right" vertical="center"/>
    </xf>
    <xf numFmtId="0" fontId="12" fillId="2" borderId="30" xfId="0" applyFont="1" applyFill="1" applyBorder="1" applyAlignment="1">
      <alignment horizontal="center"/>
    </xf>
    <xf numFmtId="0" fontId="12" fillId="2" borderId="29" xfId="0" applyFont="1" applyFill="1" applyBorder="1" applyAlignment="1">
      <alignment horizontal="center"/>
    </xf>
    <xf numFmtId="0" fontId="12" fillId="2" borderId="31" xfId="0" quotePrefix="1" applyFont="1" applyFill="1" applyBorder="1" applyAlignment="1">
      <alignment horizontal="center"/>
    </xf>
    <xf numFmtId="0" fontId="12" fillId="2" borderId="32" xfId="0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 vertical="center"/>
    </xf>
    <xf numFmtId="38" fontId="16" fillId="0" borderId="0" xfId="2" applyFont="1" applyFill="1" applyBorder="1" applyAlignment="1">
      <alignment vertical="center"/>
    </xf>
    <xf numFmtId="37" fontId="16" fillId="0" borderId="0" xfId="2" applyNumberFormat="1" applyFont="1" applyFill="1" applyBorder="1" applyAlignment="1">
      <alignment vertical="center"/>
    </xf>
    <xf numFmtId="3" fontId="16" fillId="0" borderId="0" xfId="2" applyNumberFormat="1" applyFont="1" applyFill="1" applyBorder="1" applyAlignment="1">
      <alignment vertical="center"/>
    </xf>
    <xf numFmtId="0" fontId="16" fillId="2" borderId="15" xfId="0" applyFont="1" applyFill="1" applyBorder="1" applyAlignment="1">
      <alignment horizontal="distributed" vertical="center"/>
    </xf>
    <xf numFmtId="0" fontId="7" fillId="2" borderId="56" xfId="0" applyFont="1" applyFill="1" applyBorder="1" applyAlignment="1">
      <alignment horizontal="distributed" vertical="center"/>
    </xf>
    <xf numFmtId="0" fontId="7" fillId="2" borderId="60" xfId="0" applyFont="1" applyFill="1" applyBorder="1" applyAlignment="1">
      <alignment horizontal="distributed" vertical="center"/>
    </xf>
    <xf numFmtId="0" fontId="7" fillId="2" borderId="61" xfId="0" applyFont="1" applyFill="1" applyBorder="1" applyAlignment="1">
      <alignment horizontal="distributed" vertical="center"/>
    </xf>
    <xf numFmtId="0" fontId="7" fillId="2" borderId="52" xfId="0" applyFont="1" applyFill="1" applyBorder="1" applyAlignment="1">
      <alignment horizontal="distributed" vertical="center"/>
    </xf>
    <xf numFmtId="0" fontId="7" fillId="2" borderId="53" xfId="0" applyFont="1" applyFill="1" applyBorder="1" applyAlignment="1">
      <alignment horizontal="distributed" vertical="center"/>
    </xf>
    <xf numFmtId="0" fontId="16" fillId="2" borderId="54" xfId="0" applyFont="1" applyFill="1" applyBorder="1" applyAlignment="1">
      <alignment horizontal="distributed" vertical="center"/>
    </xf>
    <xf numFmtId="0" fontId="16" fillId="2" borderId="55" xfId="0" applyFont="1" applyFill="1" applyBorder="1" applyAlignment="1">
      <alignment horizontal="distributed" vertical="center"/>
    </xf>
    <xf numFmtId="0" fontId="7" fillId="2" borderId="54" xfId="0" applyFont="1" applyFill="1" applyBorder="1" applyAlignment="1">
      <alignment horizontal="distributed" vertical="center"/>
    </xf>
    <xf numFmtId="38" fontId="7" fillId="0" borderId="33" xfId="2" applyFont="1" applyBorder="1" applyAlignment="1">
      <alignment vertical="center"/>
    </xf>
    <xf numFmtId="38" fontId="7" fillId="0" borderId="44" xfId="2" applyFont="1" applyBorder="1" applyAlignment="1">
      <alignment vertical="center"/>
    </xf>
    <xf numFmtId="38" fontId="7" fillId="0" borderId="45" xfId="2" applyFont="1" applyBorder="1" applyAlignment="1">
      <alignment vertical="center"/>
    </xf>
    <xf numFmtId="38" fontId="7" fillId="0" borderId="68" xfId="2" applyFont="1" applyBorder="1" applyAlignment="1">
      <alignment vertical="center"/>
    </xf>
    <xf numFmtId="38" fontId="7" fillId="0" borderId="69" xfId="2" applyFont="1" applyBorder="1" applyAlignment="1">
      <alignment vertical="center"/>
    </xf>
    <xf numFmtId="38" fontId="7" fillId="0" borderId="70" xfId="2" applyFont="1" applyBorder="1" applyAlignment="1">
      <alignment vertical="center"/>
    </xf>
    <xf numFmtId="38" fontId="7" fillId="0" borderId="36" xfId="2" applyFont="1" applyBorder="1" applyAlignment="1">
      <alignment vertical="center"/>
    </xf>
    <xf numFmtId="38" fontId="7" fillId="0" borderId="42" xfId="2" applyFont="1" applyBorder="1" applyAlignment="1">
      <alignment vertical="center"/>
    </xf>
    <xf numFmtId="38" fontId="7" fillId="0" borderId="46" xfId="2" applyFont="1" applyBorder="1" applyAlignment="1">
      <alignment vertical="center"/>
    </xf>
    <xf numFmtId="38" fontId="7" fillId="0" borderId="58" xfId="2" applyFont="1" applyBorder="1" applyAlignment="1">
      <alignment vertical="center"/>
    </xf>
    <xf numFmtId="38" fontId="7" fillId="0" borderId="64" xfId="2" applyFont="1" applyBorder="1" applyAlignment="1">
      <alignment vertical="center"/>
    </xf>
    <xf numFmtId="38" fontId="7" fillId="0" borderId="65" xfId="2" applyFont="1" applyBorder="1" applyAlignment="1">
      <alignment vertical="center"/>
    </xf>
    <xf numFmtId="38" fontId="7" fillId="0" borderId="38" xfId="2" applyFont="1" applyBorder="1" applyAlignment="1">
      <alignment vertical="center"/>
    </xf>
    <xf numFmtId="38" fontId="7" fillId="0" borderId="43" xfId="2" applyFont="1" applyBorder="1" applyAlignment="1">
      <alignment vertical="center"/>
    </xf>
    <xf numFmtId="38" fontId="7" fillId="0" borderId="39" xfId="2" applyFont="1" applyBorder="1" applyAlignment="1">
      <alignment vertical="center"/>
    </xf>
    <xf numFmtId="38" fontId="7" fillId="0" borderId="56" xfId="2" applyFont="1" applyBorder="1" applyAlignment="1">
      <alignment vertical="center"/>
    </xf>
    <xf numFmtId="38" fontId="7" fillId="0" borderId="60" xfId="2" applyFont="1" applyBorder="1" applyAlignment="1">
      <alignment vertical="center"/>
    </xf>
    <xf numFmtId="38" fontId="7" fillId="0" borderId="61" xfId="2" applyFont="1" applyBorder="1" applyAlignment="1">
      <alignment vertical="center"/>
    </xf>
    <xf numFmtId="38" fontId="16" fillId="0" borderId="50" xfId="2" applyFont="1" applyBorder="1" applyAlignment="1">
      <alignment vertical="center"/>
    </xf>
    <xf numFmtId="38" fontId="16" fillId="0" borderId="49" xfId="2" applyFont="1" applyBorder="1" applyAlignment="1">
      <alignment vertical="center"/>
    </xf>
    <xf numFmtId="38" fontId="20" fillId="0" borderId="48" xfId="2" applyFont="1" applyFill="1" applyBorder="1" applyAlignment="1">
      <alignment vertical="center"/>
    </xf>
    <xf numFmtId="38" fontId="16" fillId="0" borderId="57" xfId="2" applyFont="1" applyBorder="1" applyAlignment="1">
      <alignment vertical="center"/>
    </xf>
    <xf numFmtId="38" fontId="16" fillId="0" borderId="62" xfId="2" applyFont="1" applyBorder="1" applyAlignment="1">
      <alignment vertical="center"/>
    </xf>
    <xf numFmtId="38" fontId="16" fillId="0" borderId="63" xfId="2" applyFont="1" applyBorder="1" applyAlignment="1">
      <alignment vertical="center"/>
    </xf>
    <xf numFmtId="38" fontId="16" fillId="0" borderId="48" xfId="2" applyFont="1" applyBorder="1" applyAlignment="1">
      <alignment vertical="center"/>
    </xf>
    <xf numFmtId="38" fontId="16" fillId="0" borderId="38" xfId="2" applyFont="1" applyBorder="1" applyAlignment="1">
      <alignment vertical="center"/>
    </xf>
    <xf numFmtId="38" fontId="16" fillId="0" borderId="43" xfId="2" applyFont="1" applyBorder="1" applyAlignment="1">
      <alignment vertical="center"/>
    </xf>
    <xf numFmtId="38" fontId="20" fillId="0" borderId="39" xfId="2" applyFont="1" applyFill="1" applyBorder="1" applyAlignment="1">
      <alignment vertical="center"/>
    </xf>
    <xf numFmtId="38" fontId="16" fillId="0" borderId="56" xfId="2" applyFont="1" applyBorder="1" applyAlignment="1">
      <alignment vertical="center"/>
    </xf>
    <xf numFmtId="38" fontId="16" fillId="0" borderId="60" xfId="2" applyFont="1" applyBorder="1" applyAlignment="1">
      <alignment vertical="center"/>
    </xf>
    <xf numFmtId="38" fontId="16" fillId="0" borderId="61" xfId="2" applyFont="1" applyBorder="1" applyAlignment="1">
      <alignment vertical="center"/>
    </xf>
    <xf numFmtId="38" fontId="16" fillId="0" borderId="39" xfId="2" applyFont="1" applyBorder="1" applyAlignment="1">
      <alignment vertical="center"/>
    </xf>
    <xf numFmtId="38" fontId="16" fillId="0" borderId="40" xfId="2" applyFont="1" applyBorder="1" applyAlignment="1">
      <alignment vertical="center"/>
    </xf>
    <xf numFmtId="38" fontId="16" fillId="0" borderId="2" xfId="2" applyFont="1" applyBorder="1" applyAlignment="1">
      <alignment vertical="center"/>
    </xf>
    <xf numFmtId="38" fontId="20" fillId="0" borderId="47" xfId="2" applyFont="1" applyBorder="1" applyAlignment="1">
      <alignment vertical="center"/>
    </xf>
    <xf numFmtId="38" fontId="16" fillId="0" borderId="59" xfId="2" applyFont="1" applyBorder="1" applyAlignment="1">
      <alignment vertical="center"/>
    </xf>
    <xf numFmtId="38" fontId="16" fillId="0" borderId="66" xfId="2" applyFont="1" applyBorder="1" applyAlignment="1">
      <alignment vertical="center"/>
    </xf>
    <xf numFmtId="38" fontId="16" fillId="0" borderId="67" xfId="2" applyFont="1" applyBorder="1" applyAlignment="1">
      <alignment vertical="center"/>
    </xf>
    <xf numFmtId="38" fontId="16" fillId="0" borderId="47" xfId="2" applyFont="1" applyBorder="1" applyAlignment="1">
      <alignment vertical="center"/>
    </xf>
    <xf numFmtId="0" fontId="4" fillId="0" borderId="0" xfId="3" applyFont="1" applyFill="1" applyBorder="1"/>
    <xf numFmtId="38" fontId="9" fillId="0" borderId="0" xfId="2" applyFont="1" applyFill="1" applyBorder="1"/>
    <xf numFmtId="0" fontId="7" fillId="0" borderId="0" xfId="0" applyFont="1" applyFill="1" applyAlignment="1">
      <alignment vertical="top" wrapText="1"/>
    </xf>
    <xf numFmtId="0" fontId="7" fillId="0" borderId="0" xfId="0" applyFont="1" applyFill="1" applyAlignment="1">
      <alignment vertical="top"/>
    </xf>
    <xf numFmtId="0" fontId="4" fillId="0" borderId="0" xfId="0" applyFont="1" applyBorder="1" applyAlignment="1">
      <alignment horizontal="right" vertical="center"/>
    </xf>
    <xf numFmtId="38" fontId="21" fillId="0" borderId="18" xfId="2" applyFont="1" applyFill="1" applyBorder="1" applyAlignment="1">
      <alignment vertical="center"/>
    </xf>
    <xf numFmtId="38" fontId="4" fillId="0" borderId="18" xfId="2" applyFont="1" applyFill="1" applyBorder="1" applyAlignment="1">
      <alignment vertical="center"/>
    </xf>
    <xf numFmtId="3" fontId="9" fillId="0" borderId="18" xfId="3" applyNumberFormat="1" applyFont="1" applyBorder="1" applyAlignment="1">
      <alignment vertical="center"/>
    </xf>
    <xf numFmtId="0" fontId="5" fillId="0" borderId="0" xfId="0" applyFont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9" fillId="2" borderId="20" xfId="3" applyFont="1" applyFill="1" applyBorder="1" applyAlignment="1">
      <alignment horizontal="center" vertical="center"/>
    </xf>
    <xf numFmtId="0" fontId="9" fillId="2" borderId="9" xfId="3" applyFont="1" applyFill="1" applyBorder="1" applyAlignment="1">
      <alignment horizontal="center" vertical="center"/>
    </xf>
    <xf numFmtId="0" fontId="9" fillId="2" borderId="21" xfId="3" applyFont="1" applyFill="1" applyBorder="1" applyAlignment="1">
      <alignment horizontal="center" vertical="center"/>
    </xf>
    <xf numFmtId="0" fontId="9" fillId="2" borderId="24" xfId="3" applyFont="1" applyFill="1" applyBorder="1" applyAlignment="1">
      <alignment horizontal="center" vertical="center"/>
    </xf>
    <xf numFmtId="0" fontId="9" fillId="2" borderId="25" xfId="3" applyFont="1" applyFill="1" applyBorder="1" applyAlignment="1">
      <alignment horizontal="center" vertical="center"/>
    </xf>
    <xf numFmtId="0" fontId="10" fillId="0" borderId="0" xfId="3" applyFont="1" applyBorder="1" applyAlignment="1">
      <alignment horizontal="center" vertical="center"/>
    </xf>
    <xf numFmtId="3" fontId="9" fillId="0" borderId="20" xfId="3" applyNumberFormat="1" applyFont="1" applyBorder="1" applyAlignment="1">
      <alignment vertical="center"/>
    </xf>
    <xf numFmtId="3" fontId="9" fillId="0" borderId="9" xfId="3" applyNumberFormat="1" applyFont="1" applyBorder="1" applyAlignment="1">
      <alignment vertical="center"/>
    </xf>
    <xf numFmtId="3" fontId="9" fillId="0" borderId="18" xfId="3" applyNumberFormat="1" applyFont="1" applyBorder="1" applyAlignment="1">
      <alignment vertical="center"/>
    </xf>
    <xf numFmtId="3" fontId="9" fillId="0" borderId="20" xfId="3" applyNumberFormat="1" applyFont="1" applyBorder="1" applyAlignment="1">
      <alignment horizontal="right" vertical="center"/>
    </xf>
    <xf numFmtId="3" fontId="9" fillId="0" borderId="9" xfId="3" applyNumberFormat="1" applyFont="1" applyBorder="1" applyAlignment="1">
      <alignment horizontal="right" vertical="center"/>
    </xf>
    <xf numFmtId="0" fontId="4" fillId="0" borderId="0" xfId="3" quotePrefix="1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8" fillId="2" borderId="20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22" xfId="0" applyFont="1" applyFill="1" applyBorder="1" applyAlignment="1">
      <alignment horizontal="center" vertical="center"/>
    </xf>
    <xf numFmtId="0" fontId="8" fillId="2" borderId="19" xfId="0" applyFont="1" applyFill="1" applyBorder="1" applyAlignment="1">
      <alignment horizontal="center" vertical="center"/>
    </xf>
    <xf numFmtId="0" fontId="8" fillId="2" borderId="23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7" fillId="2" borderId="52" xfId="0" quotePrefix="1" applyFont="1" applyFill="1" applyBorder="1" applyAlignment="1">
      <alignment horizontal="distributed" vertical="center"/>
    </xf>
    <xf numFmtId="0" fontId="7" fillId="2" borderId="53" xfId="0" quotePrefix="1" applyFont="1" applyFill="1" applyBorder="1" applyAlignment="1">
      <alignment horizontal="distributed" vertical="center"/>
    </xf>
    <xf numFmtId="0" fontId="7" fillId="2" borderId="54" xfId="0" quotePrefix="1" applyFont="1" applyFill="1" applyBorder="1" applyAlignment="1">
      <alignment horizontal="distributed" vertical="center"/>
    </xf>
    <xf numFmtId="0" fontId="7" fillId="2" borderId="33" xfId="0" applyFont="1" applyFill="1" applyBorder="1" applyAlignment="1">
      <alignment horizontal="distributed" vertical="center"/>
    </xf>
    <xf numFmtId="0" fontId="7" fillId="2" borderId="36" xfId="0" applyFont="1" applyFill="1" applyBorder="1" applyAlignment="1">
      <alignment horizontal="distributed" vertical="center"/>
    </xf>
    <xf numFmtId="0" fontId="7" fillId="2" borderId="38" xfId="0" applyFont="1" applyFill="1" applyBorder="1" applyAlignment="1">
      <alignment horizontal="distributed" vertical="center"/>
    </xf>
    <xf numFmtId="0" fontId="7" fillId="2" borderId="44" xfId="0" applyFont="1" applyFill="1" applyBorder="1" applyAlignment="1">
      <alignment horizontal="distributed" vertical="center"/>
    </xf>
    <xf numFmtId="0" fontId="7" fillId="2" borderId="42" xfId="0" applyFont="1" applyFill="1" applyBorder="1" applyAlignment="1">
      <alignment horizontal="distributed" vertical="center"/>
    </xf>
    <xf numFmtId="0" fontId="7" fillId="2" borderId="43" xfId="0" applyFont="1" applyFill="1" applyBorder="1" applyAlignment="1">
      <alignment horizontal="distributed" vertical="center"/>
    </xf>
    <xf numFmtId="0" fontId="7" fillId="2" borderId="45" xfId="0" applyFont="1" applyFill="1" applyBorder="1" applyAlignment="1">
      <alignment horizontal="distributed" vertical="center"/>
    </xf>
    <xf numFmtId="0" fontId="7" fillId="2" borderId="46" xfId="0" applyFont="1" applyFill="1" applyBorder="1" applyAlignment="1">
      <alignment horizontal="distributed" vertical="center"/>
    </xf>
    <xf numFmtId="0" fontId="7" fillId="2" borderId="39" xfId="0" applyFont="1" applyFill="1" applyBorder="1" applyAlignment="1">
      <alignment horizontal="distributed" vertical="center"/>
    </xf>
    <xf numFmtId="0" fontId="7" fillId="2" borderId="51" xfId="0" quotePrefix="1" applyFont="1" applyFill="1" applyBorder="1" applyAlignment="1">
      <alignment horizontal="center" vertical="center"/>
    </xf>
    <xf numFmtId="0" fontId="7" fillId="2" borderId="34" xfId="0" quotePrefix="1" applyFont="1" applyFill="1" applyBorder="1" applyAlignment="1">
      <alignment horizontal="center" vertical="center"/>
    </xf>
    <xf numFmtId="0" fontId="7" fillId="2" borderId="41" xfId="0" quotePrefix="1" applyFont="1" applyFill="1" applyBorder="1" applyAlignment="1">
      <alignment horizontal="center" vertical="center"/>
    </xf>
    <xf numFmtId="0" fontId="7" fillId="2" borderId="25" xfId="0" quotePrefix="1" applyFont="1" applyFill="1" applyBorder="1" applyAlignment="1">
      <alignment horizontal="center" vertical="center"/>
    </xf>
    <xf numFmtId="0" fontId="7" fillId="2" borderId="18" xfId="0" quotePrefix="1" applyFont="1" applyFill="1" applyBorder="1" applyAlignment="1">
      <alignment horizontal="center" vertical="center"/>
    </xf>
    <xf numFmtId="0" fontId="7" fillId="2" borderId="21" xfId="0" quotePrefix="1" applyFont="1" applyFill="1" applyBorder="1" applyAlignment="1">
      <alignment horizontal="center" vertical="center"/>
    </xf>
    <xf numFmtId="0" fontId="7" fillId="2" borderId="33" xfId="0" quotePrefix="1" applyFont="1" applyFill="1" applyBorder="1" applyAlignment="1">
      <alignment horizontal="center" vertical="center"/>
    </xf>
    <xf numFmtId="0" fontId="7" fillId="2" borderId="35" xfId="0" quotePrefix="1" applyFont="1" applyFill="1" applyBorder="1" applyAlignment="1">
      <alignment horizontal="center" vertical="center"/>
    </xf>
    <xf numFmtId="0" fontId="7" fillId="2" borderId="36" xfId="0" quotePrefix="1" applyFont="1" applyFill="1" applyBorder="1" applyAlignment="1">
      <alignment horizontal="center" vertical="center"/>
    </xf>
    <xf numFmtId="0" fontId="7" fillId="2" borderId="37" xfId="0" quotePrefix="1" applyFont="1" applyFill="1" applyBorder="1" applyAlignment="1">
      <alignment horizontal="center" vertical="center"/>
    </xf>
    <xf numFmtId="0" fontId="7" fillId="2" borderId="44" xfId="0" applyFont="1" applyFill="1" applyBorder="1" applyAlignment="1">
      <alignment horizontal="center" vertical="center"/>
    </xf>
    <xf numFmtId="0" fontId="7" fillId="2" borderId="42" xfId="0" applyFont="1" applyFill="1" applyBorder="1" applyAlignment="1">
      <alignment horizontal="center" vertical="center"/>
    </xf>
    <xf numFmtId="0" fontId="7" fillId="2" borderId="43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</cellXfs>
  <cellStyles count="4">
    <cellStyle name="パーセント" xfId="1" builtinId="5"/>
    <cellStyle name="桁区切り" xfId="2" builtinId="6"/>
    <cellStyle name="標準" xfId="0" builtinId="0"/>
    <cellStyle name="標準_97.12.1町丁字別人口と世帯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658883314474241"/>
          <c:y val="8.2474503579063232E-2"/>
          <c:w val="0.65989812681490378"/>
          <c:h val="0.8400725436067471"/>
        </c:manualLayout>
      </c:layout>
      <c:lineChart>
        <c:grouping val="standard"/>
        <c:varyColors val="0"/>
        <c:ser>
          <c:idx val="2"/>
          <c:order val="0"/>
          <c:tx>
            <c:strRef>
              <c:f>グラフ月別人口推移!$A$24</c:f>
              <c:strCache>
                <c:ptCount val="1"/>
                <c:pt idx="0">
                  <c:v>2021年</c:v>
                </c:pt>
              </c:strCache>
            </c:strRef>
          </c:tx>
          <c:marker>
            <c:symbol val="x"/>
            <c:size val="7"/>
            <c:spPr>
              <a:ln w="25400"/>
            </c:spPr>
          </c:marker>
          <c:val>
            <c:numRef>
              <c:f>グラフ月別人口推移!$B$24:$M$24</c:f>
              <c:numCache>
                <c:formatCode>General</c:formatCode>
                <c:ptCount val="12"/>
                <c:pt idx="0">
                  <c:v>438071</c:v>
                </c:pt>
                <c:pt idx="1">
                  <c:v>438101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グラフ月別人口推移!$A$23</c:f>
              <c:strCache>
                <c:ptCount val="1"/>
                <c:pt idx="0">
                  <c:v>2020年</c:v>
                </c:pt>
              </c:strCache>
            </c:strRef>
          </c:tx>
          <c:marker>
            <c:symbol val="circle"/>
            <c:size val="7"/>
          </c:marker>
          <c:val>
            <c:numRef>
              <c:f>グラフ月別人口推移!$B$23:$M$23</c:f>
              <c:numCache>
                <c:formatCode>General</c:formatCode>
                <c:ptCount val="12"/>
                <c:pt idx="0">
                  <c:v>434769</c:v>
                </c:pt>
                <c:pt idx="1">
                  <c:v>434698</c:v>
                </c:pt>
                <c:pt idx="2">
                  <c:v>434752</c:v>
                </c:pt>
                <c:pt idx="3">
                  <c:v>435121</c:v>
                </c:pt>
                <c:pt idx="4">
                  <c:v>436040</c:v>
                </c:pt>
                <c:pt idx="5">
                  <c:v>436167</c:v>
                </c:pt>
                <c:pt idx="6">
                  <c:v>436322</c:v>
                </c:pt>
                <c:pt idx="7">
                  <c:v>436477</c:v>
                </c:pt>
                <c:pt idx="8">
                  <c:v>436744</c:v>
                </c:pt>
                <c:pt idx="9">
                  <c:v>436905</c:v>
                </c:pt>
                <c:pt idx="10">
                  <c:v>437307</c:v>
                </c:pt>
                <c:pt idx="11">
                  <c:v>437737</c:v>
                </c:pt>
              </c:numCache>
            </c:numRef>
          </c:val>
          <c:smooth val="0"/>
        </c:ser>
        <c:ser>
          <c:idx val="0"/>
          <c:order val="2"/>
          <c:tx>
            <c:strRef>
              <c:f>グラフ月別人口推移!$A$22</c:f>
              <c:strCache>
                <c:ptCount val="1"/>
                <c:pt idx="0">
                  <c:v>2019年</c:v>
                </c:pt>
              </c:strCache>
            </c:strRef>
          </c:tx>
          <c:marker>
            <c:symbol val="diamond"/>
            <c:size val="8"/>
          </c:marker>
          <c:val>
            <c:numRef>
              <c:f>グラフ月別人口推移!$B$22:$M$22</c:f>
              <c:numCache>
                <c:formatCode>General</c:formatCode>
                <c:ptCount val="12"/>
                <c:pt idx="0">
                  <c:v>432095</c:v>
                </c:pt>
                <c:pt idx="1">
                  <c:v>432053</c:v>
                </c:pt>
                <c:pt idx="2">
                  <c:v>432223</c:v>
                </c:pt>
                <c:pt idx="3">
                  <c:v>433060</c:v>
                </c:pt>
                <c:pt idx="4">
                  <c:v>433910</c:v>
                </c:pt>
                <c:pt idx="5">
                  <c:v>434126</c:v>
                </c:pt>
                <c:pt idx="6">
                  <c:v>434110</c:v>
                </c:pt>
                <c:pt idx="7">
                  <c:v>434313</c:v>
                </c:pt>
                <c:pt idx="8">
                  <c:v>434412</c:v>
                </c:pt>
                <c:pt idx="9">
                  <c:v>434568</c:v>
                </c:pt>
                <c:pt idx="10">
                  <c:v>434698</c:v>
                </c:pt>
                <c:pt idx="11">
                  <c:v>434716</c:v>
                </c:pt>
              </c:numCache>
            </c:numRef>
          </c:val>
          <c:smooth val="0"/>
        </c:ser>
        <c:ser>
          <c:idx val="10"/>
          <c:order val="3"/>
          <c:tx>
            <c:strRef>
              <c:f>グラフ月別人口推移!$A$21</c:f>
              <c:strCache>
                <c:ptCount val="1"/>
                <c:pt idx="0">
                  <c:v>2018年</c:v>
                </c:pt>
              </c:strCache>
            </c:strRef>
          </c:tx>
          <c:val>
            <c:numRef>
              <c:f>グラフ月別人口推移!$B$21:$M$21</c:f>
              <c:numCache>
                <c:formatCode>General</c:formatCode>
                <c:ptCount val="12"/>
                <c:pt idx="0">
                  <c:v>429249</c:v>
                </c:pt>
                <c:pt idx="1">
                  <c:v>429205</c:v>
                </c:pt>
                <c:pt idx="2">
                  <c:v>429047</c:v>
                </c:pt>
                <c:pt idx="3">
                  <c:v>429317</c:v>
                </c:pt>
                <c:pt idx="4">
                  <c:v>430076</c:v>
                </c:pt>
                <c:pt idx="5">
                  <c:v>430349</c:v>
                </c:pt>
                <c:pt idx="6">
                  <c:v>430485</c:v>
                </c:pt>
                <c:pt idx="7">
                  <c:v>430707</c:v>
                </c:pt>
                <c:pt idx="8">
                  <c:v>430884</c:v>
                </c:pt>
                <c:pt idx="9">
                  <c:v>431286</c:v>
                </c:pt>
                <c:pt idx="10">
                  <c:v>431646</c:v>
                </c:pt>
                <c:pt idx="11">
                  <c:v>431752</c:v>
                </c:pt>
              </c:numCache>
            </c:numRef>
          </c:val>
          <c:smooth val="0"/>
        </c:ser>
        <c:ser>
          <c:idx val="9"/>
          <c:order val="4"/>
          <c:tx>
            <c:strRef>
              <c:f>グラフ月別人口推移!$A$20</c:f>
              <c:strCache>
                <c:ptCount val="1"/>
                <c:pt idx="0">
                  <c:v>2017年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グラフ月別人口推移!$B$20:$M$20</c:f>
              <c:numCache>
                <c:formatCode>General</c:formatCode>
                <c:ptCount val="12"/>
                <c:pt idx="0">
                  <c:v>427199</c:v>
                </c:pt>
                <c:pt idx="1">
                  <c:v>427248</c:v>
                </c:pt>
                <c:pt idx="2">
                  <c:v>427268</c:v>
                </c:pt>
                <c:pt idx="3">
                  <c:v>427501</c:v>
                </c:pt>
                <c:pt idx="4">
                  <c:v>428238</c:v>
                </c:pt>
                <c:pt idx="5">
                  <c:v>428374</c:v>
                </c:pt>
                <c:pt idx="6">
                  <c:v>428484</c:v>
                </c:pt>
                <c:pt idx="7">
                  <c:v>428661</c:v>
                </c:pt>
                <c:pt idx="8">
                  <c:v>428788</c:v>
                </c:pt>
                <c:pt idx="9">
                  <c:v>428837</c:v>
                </c:pt>
                <c:pt idx="10">
                  <c:v>429093</c:v>
                </c:pt>
                <c:pt idx="11">
                  <c:v>429202</c:v>
                </c:pt>
              </c:numCache>
            </c:numRef>
          </c:val>
          <c:smooth val="0"/>
        </c:ser>
        <c:ser>
          <c:idx val="8"/>
          <c:order val="5"/>
          <c:tx>
            <c:strRef>
              <c:f>グラフ月別人口推移!$A$19</c:f>
              <c:strCache>
                <c:ptCount val="1"/>
                <c:pt idx="0">
                  <c:v>2016年</c:v>
                </c:pt>
              </c:strCache>
            </c:strRef>
          </c:tx>
          <c:spPr>
            <a:ln w="25400">
              <a:solidFill>
                <a:schemeClr val="accent6">
                  <a:lumMod val="50000"/>
                </a:schemeClr>
              </a:solidFill>
              <a:prstDash val="solid"/>
            </a:ln>
          </c:spPr>
          <c:marker>
            <c:symbol val="diamond"/>
            <c:size val="8"/>
            <c:spPr>
              <a:noFill/>
              <a:ln w="15875">
                <a:solidFill>
                  <a:schemeClr val="accent6">
                    <a:lumMod val="50000"/>
                  </a:schemeClr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グラフ月別人口推移!$B$19:$M$19</c:f>
              <c:numCache>
                <c:formatCode>General</c:formatCode>
                <c:ptCount val="12"/>
                <c:pt idx="0">
                  <c:v>424533</c:v>
                </c:pt>
                <c:pt idx="1">
                  <c:v>424746</c:v>
                </c:pt>
                <c:pt idx="2">
                  <c:v>424744</c:v>
                </c:pt>
                <c:pt idx="3">
                  <c:v>425105</c:v>
                </c:pt>
                <c:pt idx="4">
                  <c:v>425805</c:v>
                </c:pt>
                <c:pt idx="5">
                  <c:v>425953</c:v>
                </c:pt>
                <c:pt idx="6">
                  <c:v>426193</c:v>
                </c:pt>
                <c:pt idx="7">
                  <c:v>426273</c:v>
                </c:pt>
                <c:pt idx="8">
                  <c:v>426461</c:v>
                </c:pt>
                <c:pt idx="9">
                  <c:v>426678</c:v>
                </c:pt>
                <c:pt idx="10">
                  <c:v>426999</c:v>
                </c:pt>
                <c:pt idx="11">
                  <c:v>427044</c:v>
                </c:pt>
              </c:numCache>
            </c:numRef>
          </c:val>
          <c:smooth val="0"/>
        </c:ser>
        <c:ser>
          <c:idx val="7"/>
          <c:order val="6"/>
          <c:tx>
            <c:strRef>
              <c:f>グラフ月別人口推移!$A$18</c:f>
              <c:strCache>
                <c:ptCount val="1"/>
                <c:pt idx="0">
                  <c:v>2015年</c:v>
                </c:pt>
              </c:strCache>
            </c:strRef>
          </c:tx>
          <c:spPr>
            <a:ln w="25400">
              <a:solidFill>
                <a:srgbClr val="002060"/>
              </a:solidFill>
              <a:prstDash val="solid"/>
            </a:ln>
          </c:spPr>
          <c:marker>
            <c:symbol val="square"/>
            <c:size val="7"/>
            <c:spPr>
              <a:noFill/>
              <a:ln w="15875">
                <a:solidFill>
                  <a:srgbClr val="002060"/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グラフ月別人口推移!$B$18:$M$18</c:f>
              <c:numCache>
                <c:formatCode>General</c:formatCode>
                <c:ptCount val="12"/>
                <c:pt idx="0">
                  <c:v>420343</c:v>
                </c:pt>
                <c:pt idx="1">
                  <c:v>420254</c:v>
                </c:pt>
                <c:pt idx="2">
                  <c:v>420294</c:v>
                </c:pt>
                <c:pt idx="3">
                  <c:v>420619</c:v>
                </c:pt>
                <c:pt idx="4">
                  <c:v>421604</c:v>
                </c:pt>
                <c:pt idx="5">
                  <c:v>421818</c:v>
                </c:pt>
                <c:pt idx="6">
                  <c:v>421907</c:v>
                </c:pt>
                <c:pt idx="7">
                  <c:v>422062</c:v>
                </c:pt>
                <c:pt idx="8">
                  <c:v>422305</c:v>
                </c:pt>
                <c:pt idx="9">
                  <c:v>423894</c:v>
                </c:pt>
                <c:pt idx="10">
                  <c:v>424069</c:v>
                </c:pt>
                <c:pt idx="11">
                  <c:v>424329</c:v>
                </c:pt>
              </c:numCache>
            </c:numRef>
          </c:val>
          <c:smooth val="0"/>
        </c:ser>
        <c:ser>
          <c:idx val="6"/>
          <c:order val="7"/>
          <c:tx>
            <c:strRef>
              <c:f>グラフ月別人口推移!$A$17</c:f>
              <c:strCache>
                <c:ptCount val="1"/>
                <c:pt idx="0">
                  <c:v>2014年</c:v>
                </c:pt>
              </c:strCache>
            </c:strRef>
          </c:tx>
          <c:spPr>
            <a:ln w="25400">
              <a:solidFill>
                <a:schemeClr val="accent3">
                  <a:lumMod val="75000"/>
                </a:schemeClr>
              </a:solidFill>
              <a:prstDash val="solid"/>
            </a:ln>
          </c:spPr>
          <c:marker>
            <c:symbol val="plus"/>
            <c:size val="8"/>
            <c:spPr>
              <a:noFill/>
              <a:ln w="15875">
                <a:solidFill>
                  <a:schemeClr val="accent3">
                    <a:lumMod val="75000"/>
                  </a:schemeClr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グラフ月別人口推移!$B$17:$M$17</c:f>
              <c:numCache>
                <c:formatCode>General</c:formatCode>
                <c:ptCount val="12"/>
                <c:pt idx="0">
                  <c:v>418417</c:v>
                </c:pt>
                <c:pt idx="1">
                  <c:v>418302</c:v>
                </c:pt>
                <c:pt idx="2">
                  <c:v>418127</c:v>
                </c:pt>
                <c:pt idx="3">
                  <c:v>418308</c:v>
                </c:pt>
                <c:pt idx="4">
                  <c:v>419060</c:v>
                </c:pt>
                <c:pt idx="5">
                  <c:v>419193</c:v>
                </c:pt>
                <c:pt idx="6">
                  <c:v>419260</c:v>
                </c:pt>
                <c:pt idx="7">
                  <c:v>419601</c:v>
                </c:pt>
                <c:pt idx="8">
                  <c:v>419703</c:v>
                </c:pt>
                <c:pt idx="9">
                  <c:v>419916</c:v>
                </c:pt>
                <c:pt idx="10">
                  <c:v>420226</c:v>
                </c:pt>
                <c:pt idx="11">
                  <c:v>420180</c:v>
                </c:pt>
              </c:numCache>
            </c:numRef>
          </c:val>
          <c:smooth val="0"/>
        </c:ser>
        <c:ser>
          <c:idx val="5"/>
          <c:order val="8"/>
          <c:tx>
            <c:strRef>
              <c:f>グラフ月別人口推移!$A$16</c:f>
              <c:strCache>
                <c:ptCount val="1"/>
                <c:pt idx="0">
                  <c:v>2013年</c:v>
                </c:pt>
              </c:strCache>
            </c:strRef>
          </c:tx>
          <c:spPr>
            <a:ln w="25400">
              <a:solidFill>
                <a:schemeClr val="accent2">
                  <a:lumMod val="75000"/>
                </a:schemeClr>
              </a:solidFill>
              <a:prstDash val="solid"/>
            </a:ln>
          </c:spPr>
          <c:marker>
            <c:symbol val="circle"/>
            <c:size val="7"/>
            <c:spPr>
              <a:noFill/>
              <a:ln w="15875">
                <a:solidFill>
                  <a:schemeClr val="accent2">
                    <a:lumMod val="75000"/>
                  </a:schemeClr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グラフ月別人口推移!$B$16:$M$16</c:f>
              <c:numCache>
                <c:formatCode>General</c:formatCode>
                <c:ptCount val="12"/>
                <c:pt idx="0">
                  <c:v>416832</c:v>
                </c:pt>
                <c:pt idx="1">
                  <c:v>416784</c:v>
                </c:pt>
                <c:pt idx="2">
                  <c:v>416611</c:v>
                </c:pt>
                <c:pt idx="3">
                  <c:v>417070</c:v>
                </c:pt>
                <c:pt idx="4">
                  <c:v>417993</c:v>
                </c:pt>
                <c:pt idx="5">
                  <c:v>418127</c:v>
                </c:pt>
                <c:pt idx="6">
                  <c:v>418143</c:v>
                </c:pt>
                <c:pt idx="7">
                  <c:v>418061</c:v>
                </c:pt>
                <c:pt idx="8">
                  <c:v>418215</c:v>
                </c:pt>
                <c:pt idx="9">
                  <c:v>418269</c:v>
                </c:pt>
                <c:pt idx="10">
                  <c:v>418255</c:v>
                </c:pt>
                <c:pt idx="11">
                  <c:v>418267</c:v>
                </c:pt>
              </c:numCache>
            </c:numRef>
          </c:val>
          <c:smooth val="0"/>
        </c:ser>
        <c:ser>
          <c:idx val="4"/>
          <c:order val="9"/>
          <c:tx>
            <c:strRef>
              <c:f>グラフ月別人口推移!$A$15</c:f>
              <c:strCache>
                <c:ptCount val="1"/>
                <c:pt idx="0">
                  <c:v>2012年</c:v>
                </c:pt>
              </c:strCache>
            </c:strRef>
          </c:tx>
          <c:spPr>
            <a:ln w="25400">
              <a:solidFill>
                <a:schemeClr val="tx2">
                  <a:lumMod val="75000"/>
                </a:schemeClr>
              </a:solidFill>
              <a:prstDash val="solid"/>
            </a:ln>
          </c:spPr>
          <c:marker>
            <c:symbol val="star"/>
            <c:size val="8"/>
            <c:spPr>
              <a:noFill/>
              <a:ln w="12700">
                <a:solidFill>
                  <a:schemeClr val="tx2">
                    <a:lumMod val="75000"/>
                  </a:schemeClr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グラフ月別人口推移!$B$15:$M$15</c:f>
              <c:numCache>
                <c:formatCode>General</c:formatCode>
                <c:ptCount val="12"/>
                <c:pt idx="0">
                  <c:v>414530</c:v>
                </c:pt>
                <c:pt idx="1">
                  <c:v>414647</c:v>
                </c:pt>
                <c:pt idx="2">
                  <c:v>414722</c:v>
                </c:pt>
                <c:pt idx="3">
                  <c:v>415211</c:v>
                </c:pt>
                <c:pt idx="4">
                  <c:v>416113</c:v>
                </c:pt>
                <c:pt idx="5">
                  <c:v>416418</c:v>
                </c:pt>
                <c:pt idx="6">
                  <c:v>416599</c:v>
                </c:pt>
                <c:pt idx="7">
                  <c:v>416763</c:v>
                </c:pt>
                <c:pt idx="8">
                  <c:v>416824</c:v>
                </c:pt>
                <c:pt idx="9">
                  <c:v>416756</c:v>
                </c:pt>
                <c:pt idx="10">
                  <c:v>416847</c:v>
                </c:pt>
                <c:pt idx="11">
                  <c:v>416867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461648"/>
        <c:axId val="153464392"/>
      </c:lineChart>
      <c:catAx>
        <c:axId val="1534616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 algn="ctr">
              <a:defRPr lang="ja-JP" altLang="en-US" sz="900" b="0" i="0" u="none" strike="noStrike" kern="1200" baseline="0">
                <a:solidFill>
                  <a:srgbClr val="000000"/>
                </a:solidFill>
                <a:latin typeface="ＪＳ明朝"/>
                <a:ea typeface="ＪＳ明朝"/>
                <a:cs typeface="ＪＳ明朝"/>
              </a:defRPr>
            </a:pPr>
            <a:endParaRPr lang="ja-JP"/>
          </a:p>
        </c:txPr>
        <c:crossAx val="153464392"/>
        <c:crossesAt val="370000"/>
        <c:auto val="1"/>
        <c:lblAlgn val="ctr"/>
        <c:lblOffset val="100"/>
        <c:tickLblSkip val="1"/>
        <c:tickMarkSkip val="1"/>
        <c:noMultiLvlLbl val="0"/>
      </c:catAx>
      <c:valAx>
        <c:axId val="153464392"/>
        <c:scaling>
          <c:orientation val="minMax"/>
          <c:max val="440000"/>
          <c:min val="41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 rtl="0">
                  <a:defRPr lang="ja-JP" altLang="en-US" sz="900" b="0" i="0" u="none" strike="noStrike" kern="1200" baseline="0">
                    <a:solidFill>
                      <a:srgbClr val="000000"/>
                    </a:solidFill>
                    <a:latin typeface="ＪＳ明朝"/>
                    <a:ea typeface="ＪＳ明朝"/>
                    <a:cs typeface="ＪＳ明朝"/>
                  </a:defRPr>
                </a:pPr>
                <a:r>
                  <a:rPr lang="ja-JP" altLang="en-US" sz="900" b="0" i="0" u="none" strike="noStrike" kern="1200" baseline="0">
                    <a:solidFill>
                      <a:srgbClr val="000000"/>
                    </a:solidFill>
                    <a:latin typeface="ＪＳ明朝"/>
                    <a:ea typeface="ＪＳ明朝"/>
                    <a:cs typeface="ＪＳ明朝"/>
                  </a:rPr>
                  <a:t>千人</a:t>
                </a:r>
              </a:p>
            </c:rich>
          </c:tx>
          <c:layout>
            <c:manualLayout>
              <c:xMode val="edge"/>
              <c:yMode val="edge"/>
              <c:x val="0.15889852751456915"/>
              <c:y val="1.718213058419244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 algn="ctr">
              <a:defRPr lang="ja-JP" altLang="en-US" sz="1000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53461648"/>
        <c:crosses val="autoZero"/>
        <c:crossBetween val="between"/>
        <c:majorUnit val="5000"/>
        <c:minorUnit val="1000"/>
      </c:valAx>
      <c:spPr>
        <a:solidFill>
          <a:srgbClr val="FFFFFF"/>
        </a:solidFill>
        <a:ln w="44450">
          <a:solidFill>
            <a:srgbClr val="000000">
              <a:alpha val="0"/>
            </a:srgbClr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2981480513900396"/>
          <c:y val="8.3806740830059512E-2"/>
          <c:w val="0.131266953464027"/>
          <c:h val="0.50658572873312846"/>
        </c:manualLayout>
      </c:layout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sz="1000" baseline="0">
              <a:latin typeface="ＭＳ 明朝" panose="02020609040205080304" pitchFamily="17" charset="-128"/>
              <a:ea typeface="ＭＳ 明朝" panose="02020609040205080304" pitchFamily="17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chemeClr val="tx1"/>
      </a:solidFill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284174589404092"/>
          <c:y val="5.9496567505720827E-2"/>
          <c:w val="0.78349172200854855"/>
          <c:h val="0.80320366132723109"/>
        </c:manualLayout>
      </c:layout>
      <c:lineChart>
        <c:grouping val="standard"/>
        <c:varyColors val="0"/>
        <c:ser>
          <c:idx val="0"/>
          <c:order val="0"/>
          <c:tx>
            <c:v>人口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Lit>
              <c:formatCode>General</c:formatCode>
              <c:ptCount val="15"/>
              <c:pt idx="0">
                <c:v>1950</c:v>
              </c:pt>
              <c:pt idx="1">
                <c:v>55</c:v>
              </c:pt>
              <c:pt idx="2">
                <c:v>60</c:v>
              </c:pt>
              <c:pt idx="3">
                <c:v>65</c:v>
              </c:pt>
              <c:pt idx="4">
                <c:v>70</c:v>
              </c:pt>
              <c:pt idx="5">
                <c:v>75</c:v>
              </c:pt>
              <c:pt idx="6">
                <c:v>80</c:v>
              </c:pt>
              <c:pt idx="7">
                <c:v>85</c:v>
              </c:pt>
              <c:pt idx="8">
                <c:v>90</c:v>
              </c:pt>
              <c:pt idx="9">
                <c:v>95</c:v>
              </c:pt>
              <c:pt idx="10">
                <c:v>2000</c:v>
              </c:pt>
              <c:pt idx="11">
                <c:v>2005</c:v>
              </c:pt>
              <c:pt idx="12">
                <c:v>10</c:v>
              </c:pt>
              <c:pt idx="13">
                <c:v>15</c:v>
              </c:pt>
              <c:pt idx="14">
                <c:v>20</c:v>
              </c:pt>
            </c:numLit>
          </c:cat>
          <c:val>
            <c:numLit>
              <c:formatCode>General</c:formatCode>
              <c:ptCount val="15"/>
              <c:pt idx="0">
                <c:v>96878</c:v>
              </c:pt>
              <c:pt idx="1">
                <c:v>109101</c:v>
              </c:pt>
              <c:pt idx="2">
                <c:v>124601</c:v>
              </c:pt>
              <c:pt idx="3">
                <c:v>175183</c:v>
              </c:pt>
              <c:pt idx="4">
                <c:v>228978</c:v>
              </c:pt>
              <c:pt idx="5">
                <c:v>265975</c:v>
              </c:pt>
              <c:pt idx="6">
                <c:v>300248</c:v>
              </c:pt>
              <c:pt idx="7">
                <c:v>328387</c:v>
              </c:pt>
              <c:pt idx="8">
                <c:v>350330</c:v>
              </c:pt>
              <c:pt idx="9">
                <c:v>368651</c:v>
              </c:pt>
              <c:pt idx="10">
                <c:v>379185</c:v>
              </c:pt>
              <c:pt idx="11">
                <c:v>396014</c:v>
              </c:pt>
              <c:pt idx="12">
                <c:v>409657</c:v>
              </c:pt>
              <c:pt idx="13">
                <c:v>423894</c:v>
              </c:pt>
              <c:pt idx="14">
                <c:v>436905</c:v>
              </c:pt>
            </c:numLit>
          </c:val>
          <c:smooth val="0"/>
        </c:ser>
        <c:ser>
          <c:idx val="1"/>
          <c:order val="1"/>
          <c:tx>
            <c:v>世帯数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Lit>
              <c:formatCode>General</c:formatCode>
              <c:ptCount val="15"/>
              <c:pt idx="0">
                <c:v>1950</c:v>
              </c:pt>
              <c:pt idx="1">
                <c:v>55</c:v>
              </c:pt>
              <c:pt idx="2">
                <c:v>60</c:v>
              </c:pt>
              <c:pt idx="3">
                <c:v>65</c:v>
              </c:pt>
              <c:pt idx="4">
                <c:v>70</c:v>
              </c:pt>
              <c:pt idx="5">
                <c:v>75</c:v>
              </c:pt>
              <c:pt idx="6">
                <c:v>80</c:v>
              </c:pt>
              <c:pt idx="7">
                <c:v>85</c:v>
              </c:pt>
              <c:pt idx="8">
                <c:v>90</c:v>
              </c:pt>
              <c:pt idx="9">
                <c:v>95</c:v>
              </c:pt>
              <c:pt idx="10">
                <c:v>2000</c:v>
              </c:pt>
              <c:pt idx="11">
                <c:v>2005</c:v>
              </c:pt>
              <c:pt idx="12">
                <c:v>10</c:v>
              </c:pt>
              <c:pt idx="13">
                <c:v>15</c:v>
              </c:pt>
              <c:pt idx="14">
                <c:v>20</c:v>
              </c:pt>
            </c:numLit>
          </c:cat>
          <c:val>
            <c:numLit>
              <c:formatCode>General</c:formatCode>
              <c:ptCount val="15"/>
              <c:pt idx="0">
                <c:v>19800</c:v>
              </c:pt>
              <c:pt idx="1">
                <c:v>22694</c:v>
              </c:pt>
              <c:pt idx="2">
                <c:v>28089</c:v>
              </c:pt>
              <c:pt idx="3">
                <c:v>43908</c:v>
              </c:pt>
              <c:pt idx="4">
                <c:v>62169</c:v>
              </c:pt>
              <c:pt idx="5">
                <c:v>77281</c:v>
              </c:pt>
              <c:pt idx="6">
                <c:v>96757</c:v>
              </c:pt>
              <c:pt idx="7">
                <c:v>108775</c:v>
              </c:pt>
              <c:pt idx="8">
                <c:v>124261</c:v>
              </c:pt>
              <c:pt idx="9">
                <c:v>137993</c:v>
              </c:pt>
              <c:pt idx="10">
                <c:v>148455</c:v>
              </c:pt>
              <c:pt idx="11">
                <c:v>161232</c:v>
              </c:pt>
              <c:pt idx="12">
                <c:v>171981</c:v>
              </c:pt>
              <c:pt idx="13">
                <c:v>180170</c:v>
              </c:pt>
              <c:pt idx="14">
                <c:v>193204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464784"/>
        <c:axId val="347617008"/>
      </c:lineChart>
      <c:catAx>
        <c:axId val="1534647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年</a:t>
                </a:r>
              </a:p>
            </c:rich>
          </c:tx>
          <c:layout>
            <c:manualLayout>
              <c:xMode val="edge"/>
              <c:yMode val="edge"/>
              <c:x val="0.91339704999662585"/>
              <c:y val="0.8901601830663615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34761700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47617008"/>
        <c:scaling>
          <c:orientation val="minMax"/>
          <c:max val="45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千人／千世帯</a:t>
                </a:r>
              </a:p>
            </c:rich>
          </c:tx>
          <c:layout>
            <c:manualLayout>
              <c:xMode val="edge"/>
              <c:yMode val="edge"/>
              <c:x val="9.336941813261164E-2"/>
              <c:y val="1.1441647597254004E-2"/>
            </c:manualLayout>
          </c:layout>
          <c:overlay val="0"/>
          <c:spPr>
            <a:noFill/>
            <a:ln w="25400">
              <a:noFill/>
            </a:ln>
          </c:spPr>
        </c:title>
        <c:numFmt formatCode="#,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53464784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0027077806072616"/>
          <c:y val="0.19450800915331809"/>
          <c:w val="0.11907997968454212"/>
          <c:h val="9.382151029748284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400" verticalDpi="4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101711572381047"/>
          <c:y val="8.2474503579063232E-2"/>
          <c:w val="0.62923793907857506"/>
          <c:h val="0.70541403973987793"/>
        </c:manualLayout>
      </c:layout>
      <c:lineChart>
        <c:grouping val="standard"/>
        <c:varyColors val="0"/>
        <c:ser>
          <c:idx val="2"/>
          <c:order val="0"/>
          <c:tx>
            <c:strRef>
              <c:f>グラフ月別人口推移!$A$24</c:f>
              <c:strCache>
                <c:ptCount val="1"/>
                <c:pt idx="0">
                  <c:v>2021年</c:v>
                </c:pt>
              </c:strCache>
            </c:strRef>
          </c:tx>
          <c:val>
            <c:numRef>
              <c:f>グラフ月別人口推移!$B$24:$M$24</c:f>
              <c:numCache>
                <c:formatCode>General</c:formatCode>
                <c:ptCount val="12"/>
                <c:pt idx="0">
                  <c:v>438071</c:v>
                </c:pt>
                <c:pt idx="1">
                  <c:v>438101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グラフ月別人口推移!$A$23</c:f>
              <c:strCache>
                <c:ptCount val="1"/>
                <c:pt idx="0">
                  <c:v>2020年</c:v>
                </c:pt>
              </c:strCache>
            </c:strRef>
          </c:tx>
          <c:val>
            <c:numRef>
              <c:f>グラフ月別人口推移!$B$23:$M$23</c:f>
              <c:numCache>
                <c:formatCode>General</c:formatCode>
                <c:ptCount val="12"/>
                <c:pt idx="0">
                  <c:v>434769</c:v>
                </c:pt>
                <c:pt idx="1">
                  <c:v>434698</c:v>
                </c:pt>
                <c:pt idx="2">
                  <c:v>434752</c:v>
                </c:pt>
                <c:pt idx="3">
                  <c:v>435121</c:v>
                </c:pt>
                <c:pt idx="4">
                  <c:v>436040</c:v>
                </c:pt>
                <c:pt idx="5">
                  <c:v>436167</c:v>
                </c:pt>
                <c:pt idx="6">
                  <c:v>436322</c:v>
                </c:pt>
                <c:pt idx="7">
                  <c:v>436477</c:v>
                </c:pt>
                <c:pt idx="8">
                  <c:v>436744</c:v>
                </c:pt>
                <c:pt idx="9">
                  <c:v>436905</c:v>
                </c:pt>
                <c:pt idx="10">
                  <c:v>437307</c:v>
                </c:pt>
                <c:pt idx="11">
                  <c:v>437737</c:v>
                </c:pt>
              </c:numCache>
            </c:numRef>
          </c:val>
          <c:smooth val="0"/>
        </c:ser>
        <c:ser>
          <c:idx val="0"/>
          <c:order val="2"/>
          <c:tx>
            <c:strRef>
              <c:f>グラフ月別人口推移!$A$22</c:f>
              <c:strCache>
                <c:ptCount val="1"/>
                <c:pt idx="0">
                  <c:v>2019年</c:v>
                </c:pt>
              </c:strCache>
            </c:strRef>
          </c:tx>
          <c:val>
            <c:numRef>
              <c:f>グラフ月別人口推移!$B$22:$M$22</c:f>
              <c:numCache>
                <c:formatCode>General</c:formatCode>
                <c:ptCount val="12"/>
                <c:pt idx="0">
                  <c:v>432095</c:v>
                </c:pt>
                <c:pt idx="1">
                  <c:v>432053</c:v>
                </c:pt>
                <c:pt idx="2">
                  <c:v>432223</c:v>
                </c:pt>
                <c:pt idx="3">
                  <c:v>433060</c:v>
                </c:pt>
                <c:pt idx="4">
                  <c:v>433910</c:v>
                </c:pt>
                <c:pt idx="5">
                  <c:v>434126</c:v>
                </c:pt>
                <c:pt idx="6">
                  <c:v>434110</c:v>
                </c:pt>
                <c:pt idx="7">
                  <c:v>434313</c:v>
                </c:pt>
                <c:pt idx="8">
                  <c:v>434412</c:v>
                </c:pt>
                <c:pt idx="9">
                  <c:v>434568</c:v>
                </c:pt>
                <c:pt idx="10">
                  <c:v>434698</c:v>
                </c:pt>
                <c:pt idx="11">
                  <c:v>434716</c:v>
                </c:pt>
              </c:numCache>
            </c:numRef>
          </c:val>
          <c:smooth val="0"/>
        </c:ser>
        <c:ser>
          <c:idx val="10"/>
          <c:order val="3"/>
          <c:tx>
            <c:strRef>
              <c:f>グラフ月別人口推移!$A$21</c:f>
              <c:strCache>
                <c:ptCount val="1"/>
                <c:pt idx="0">
                  <c:v>2018年</c:v>
                </c:pt>
              </c:strCache>
            </c:strRef>
          </c:tx>
          <c:val>
            <c:numRef>
              <c:f>グラフ月別人口推移!$B$21:$M$21</c:f>
              <c:numCache>
                <c:formatCode>General</c:formatCode>
                <c:ptCount val="12"/>
                <c:pt idx="0">
                  <c:v>429249</c:v>
                </c:pt>
                <c:pt idx="1">
                  <c:v>429205</c:v>
                </c:pt>
                <c:pt idx="2">
                  <c:v>429047</c:v>
                </c:pt>
                <c:pt idx="3">
                  <c:v>429317</c:v>
                </c:pt>
                <c:pt idx="4">
                  <c:v>430076</c:v>
                </c:pt>
                <c:pt idx="5">
                  <c:v>430349</c:v>
                </c:pt>
                <c:pt idx="6">
                  <c:v>430485</c:v>
                </c:pt>
                <c:pt idx="7">
                  <c:v>430707</c:v>
                </c:pt>
                <c:pt idx="8">
                  <c:v>430884</c:v>
                </c:pt>
                <c:pt idx="9">
                  <c:v>431286</c:v>
                </c:pt>
                <c:pt idx="10">
                  <c:v>431646</c:v>
                </c:pt>
                <c:pt idx="11">
                  <c:v>431752</c:v>
                </c:pt>
              </c:numCache>
            </c:numRef>
          </c:val>
          <c:smooth val="0"/>
        </c:ser>
        <c:ser>
          <c:idx val="9"/>
          <c:order val="4"/>
          <c:tx>
            <c:strRef>
              <c:f>グラフ月別人口推移!$A$20</c:f>
              <c:strCache>
                <c:ptCount val="1"/>
                <c:pt idx="0">
                  <c:v>2017年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グラフ月別人口推移!$B$20:$M$20</c:f>
              <c:numCache>
                <c:formatCode>General</c:formatCode>
                <c:ptCount val="12"/>
                <c:pt idx="0">
                  <c:v>427199</c:v>
                </c:pt>
                <c:pt idx="1">
                  <c:v>427248</c:v>
                </c:pt>
                <c:pt idx="2">
                  <c:v>427268</c:v>
                </c:pt>
                <c:pt idx="3">
                  <c:v>427501</c:v>
                </c:pt>
                <c:pt idx="4">
                  <c:v>428238</c:v>
                </c:pt>
                <c:pt idx="5">
                  <c:v>428374</c:v>
                </c:pt>
                <c:pt idx="6">
                  <c:v>428484</c:v>
                </c:pt>
                <c:pt idx="7">
                  <c:v>428661</c:v>
                </c:pt>
                <c:pt idx="8">
                  <c:v>428788</c:v>
                </c:pt>
                <c:pt idx="9">
                  <c:v>428837</c:v>
                </c:pt>
                <c:pt idx="10">
                  <c:v>429093</c:v>
                </c:pt>
                <c:pt idx="11">
                  <c:v>429202</c:v>
                </c:pt>
              </c:numCache>
            </c:numRef>
          </c:val>
          <c:smooth val="0"/>
        </c:ser>
        <c:ser>
          <c:idx val="8"/>
          <c:order val="5"/>
          <c:tx>
            <c:strRef>
              <c:f>グラフ月別人口推移!$A$19</c:f>
              <c:strCache>
                <c:ptCount val="1"/>
                <c:pt idx="0">
                  <c:v>2016年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グラフ月別人口推移!$B$19:$M$19</c:f>
              <c:numCache>
                <c:formatCode>General</c:formatCode>
                <c:ptCount val="12"/>
                <c:pt idx="0">
                  <c:v>424533</c:v>
                </c:pt>
                <c:pt idx="1">
                  <c:v>424746</c:v>
                </c:pt>
                <c:pt idx="2">
                  <c:v>424744</c:v>
                </c:pt>
                <c:pt idx="3">
                  <c:v>425105</c:v>
                </c:pt>
                <c:pt idx="4">
                  <c:v>425805</c:v>
                </c:pt>
                <c:pt idx="5">
                  <c:v>425953</c:v>
                </c:pt>
                <c:pt idx="6">
                  <c:v>426193</c:v>
                </c:pt>
                <c:pt idx="7">
                  <c:v>426273</c:v>
                </c:pt>
                <c:pt idx="8">
                  <c:v>426461</c:v>
                </c:pt>
                <c:pt idx="9">
                  <c:v>426678</c:v>
                </c:pt>
                <c:pt idx="10">
                  <c:v>426999</c:v>
                </c:pt>
                <c:pt idx="11">
                  <c:v>427044</c:v>
                </c:pt>
              </c:numCache>
            </c:numRef>
          </c:val>
          <c:smooth val="0"/>
        </c:ser>
        <c:ser>
          <c:idx val="7"/>
          <c:order val="6"/>
          <c:tx>
            <c:strRef>
              <c:f>グラフ月別人口推移!$A$18</c:f>
              <c:strCache>
                <c:ptCount val="1"/>
                <c:pt idx="0">
                  <c:v>2015年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square"/>
            <c:size val="5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グラフ月別人口推移!$B$18:$M$18</c:f>
              <c:numCache>
                <c:formatCode>General</c:formatCode>
                <c:ptCount val="12"/>
                <c:pt idx="0">
                  <c:v>420343</c:v>
                </c:pt>
                <c:pt idx="1">
                  <c:v>420254</c:v>
                </c:pt>
                <c:pt idx="2">
                  <c:v>420294</c:v>
                </c:pt>
                <c:pt idx="3">
                  <c:v>420619</c:v>
                </c:pt>
                <c:pt idx="4">
                  <c:v>421604</c:v>
                </c:pt>
                <c:pt idx="5">
                  <c:v>421818</c:v>
                </c:pt>
                <c:pt idx="6">
                  <c:v>421907</c:v>
                </c:pt>
                <c:pt idx="7">
                  <c:v>422062</c:v>
                </c:pt>
                <c:pt idx="8">
                  <c:v>422305</c:v>
                </c:pt>
                <c:pt idx="9">
                  <c:v>423894</c:v>
                </c:pt>
                <c:pt idx="10">
                  <c:v>424069</c:v>
                </c:pt>
                <c:pt idx="11">
                  <c:v>424329</c:v>
                </c:pt>
              </c:numCache>
            </c:numRef>
          </c:val>
          <c:smooth val="0"/>
        </c:ser>
        <c:ser>
          <c:idx val="6"/>
          <c:order val="7"/>
          <c:tx>
            <c:strRef>
              <c:f>グラフ月別人口推移!$A$17</c:f>
              <c:strCache>
                <c:ptCount val="1"/>
                <c:pt idx="0">
                  <c:v>2014年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グラフ月別人口推移!$B$17:$M$17</c:f>
              <c:numCache>
                <c:formatCode>General</c:formatCode>
                <c:ptCount val="12"/>
                <c:pt idx="0">
                  <c:v>418417</c:v>
                </c:pt>
                <c:pt idx="1">
                  <c:v>418302</c:v>
                </c:pt>
                <c:pt idx="2">
                  <c:v>418127</c:v>
                </c:pt>
                <c:pt idx="3">
                  <c:v>418308</c:v>
                </c:pt>
                <c:pt idx="4">
                  <c:v>419060</c:v>
                </c:pt>
                <c:pt idx="5">
                  <c:v>419193</c:v>
                </c:pt>
                <c:pt idx="6">
                  <c:v>419260</c:v>
                </c:pt>
                <c:pt idx="7">
                  <c:v>419601</c:v>
                </c:pt>
                <c:pt idx="8">
                  <c:v>419703</c:v>
                </c:pt>
                <c:pt idx="9">
                  <c:v>419916</c:v>
                </c:pt>
                <c:pt idx="10">
                  <c:v>420226</c:v>
                </c:pt>
                <c:pt idx="11">
                  <c:v>420180</c:v>
                </c:pt>
              </c:numCache>
            </c:numRef>
          </c:val>
          <c:smooth val="0"/>
        </c:ser>
        <c:ser>
          <c:idx val="5"/>
          <c:order val="8"/>
          <c:tx>
            <c:strRef>
              <c:f>グラフ月別人口推移!$A$16</c:f>
              <c:strCache>
                <c:ptCount val="1"/>
                <c:pt idx="0">
                  <c:v>2013年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グラフ月別人口推移!$B$16:$M$16</c:f>
              <c:numCache>
                <c:formatCode>General</c:formatCode>
                <c:ptCount val="12"/>
                <c:pt idx="0">
                  <c:v>416832</c:v>
                </c:pt>
                <c:pt idx="1">
                  <c:v>416784</c:v>
                </c:pt>
                <c:pt idx="2">
                  <c:v>416611</c:v>
                </c:pt>
                <c:pt idx="3">
                  <c:v>417070</c:v>
                </c:pt>
                <c:pt idx="4">
                  <c:v>417993</c:v>
                </c:pt>
                <c:pt idx="5">
                  <c:v>418127</c:v>
                </c:pt>
                <c:pt idx="6">
                  <c:v>418143</c:v>
                </c:pt>
                <c:pt idx="7">
                  <c:v>418061</c:v>
                </c:pt>
                <c:pt idx="8">
                  <c:v>418215</c:v>
                </c:pt>
                <c:pt idx="9">
                  <c:v>418269</c:v>
                </c:pt>
                <c:pt idx="10">
                  <c:v>418255</c:v>
                </c:pt>
                <c:pt idx="11">
                  <c:v>418267</c:v>
                </c:pt>
              </c:numCache>
            </c:numRef>
          </c:val>
          <c:smooth val="0"/>
        </c:ser>
        <c:ser>
          <c:idx val="4"/>
          <c:order val="9"/>
          <c:tx>
            <c:strRef>
              <c:f>グラフ月別人口推移!$A$15</c:f>
              <c:strCache>
                <c:ptCount val="1"/>
                <c:pt idx="0">
                  <c:v>2012年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グラフ月別人口推移!$B$15:$M$15</c:f>
              <c:numCache>
                <c:formatCode>General</c:formatCode>
                <c:ptCount val="12"/>
                <c:pt idx="0">
                  <c:v>414530</c:v>
                </c:pt>
                <c:pt idx="1">
                  <c:v>414647</c:v>
                </c:pt>
                <c:pt idx="2">
                  <c:v>414722</c:v>
                </c:pt>
                <c:pt idx="3">
                  <c:v>415211</c:v>
                </c:pt>
                <c:pt idx="4">
                  <c:v>416113</c:v>
                </c:pt>
                <c:pt idx="5">
                  <c:v>416418</c:v>
                </c:pt>
                <c:pt idx="6">
                  <c:v>416599</c:v>
                </c:pt>
                <c:pt idx="7">
                  <c:v>416763</c:v>
                </c:pt>
                <c:pt idx="8">
                  <c:v>416824</c:v>
                </c:pt>
                <c:pt idx="9">
                  <c:v>416756</c:v>
                </c:pt>
                <c:pt idx="10">
                  <c:v>416847</c:v>
                </c:pt>
                <c:pt idx="11">
                  <c:v>416867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7614656"/>
        <c:axId val="347615048"/>
      </c:lineChart>
      <c:catAx>
        <c:axId val="3476146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7615048"/>
        <c:crossesAt val="370000"/>
        <c:auto val="1"/>
        <c:lblAlgn val="ctr"/>
        <c:lblOffset val="100"/>
        <c:tickLblSkip val="1"/>
        <c:tickMarkSkip val="1"/>
        <c:noMultiLvlLbl val="0"/>
      </c:catAx>
      <c:valAx>
        <c:axId val="347615048"/>
        <c:scaling>
          <c:orientation val="minMax"/>
          <c:max val="440000"/>
          <c:min val="41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千人</a:t>
                </a:r>
              </a:p>
            </c:rich>
          </c:tx>
          <c:layout>
            <c:manualLayout>
              <c:xMode val="edge"/>
              <c:yMode val="edge"/>
              <c:x val="0.15889852751456915"/>
              <c:y val="1.718213058419244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7614656"/>
        <c:crosses val="autoZero"/>
        <c:crossBetween val="between"/>
        <c:majorUnit val="5000"/>
        <c:minorUnit val="100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1356021175319182"/>
          <c:y val="9.2783865934283991E-2"/>
          <c:w val="0.16271186440677965"/>
          <c:h val="0.617912178155644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319768</xdr:colOff>
      <xdr:row>59</xdr:row>
      <xdr:rowOff>55789</xdr:rowOff>
    </xdr:from>
    <xdr:to>
      <xdr:col>9</xdr:col>
      <xdr:colOff>285750</xdr:colOff>
      <xdr:row>83</xdr:row>
      <xdr:rowOff>54429</xdr:rowOff>
    </xdr:to>
    <xdr:graphicFrame macro="">
      <xdr:nvGraphicFramePr>
        <xdr:cNvPr id="1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304800</xdr:colOff>
      <xdr:row>32</xdr:row>
      <xdr:rowOff>57150</xdr:rowOff>
    </xdr:from>
    <xdr:to>
      <xdr:col>9</xdr:col>
      <xdr:colOff>285750</xdr:colOff>
      <xdr:row>56</xdr:row>
      <xdr:rowOff>104775</xdr:rowOff>
    </xdr:to>
    <xdr:graphicFrame macro="">
      <xdr:nvGraphicFramePr>
        <xdr:cNvPr id="3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161925</xdr:colOff>
      <xdr:row>24</xdr:row>
      <xdr:rowOff>133350</xdr:rowOff>
    </xdr:from>
    <xdr:to>
      <xdr:col>9</xdr:col>
      <xdr:colOff>542925</xdr:colOff>
      <xdr:row>42</xdr:row>
      <xdr:rowOff>152400</xdr:rowOff>
    </xdr:to>
    <xdr:graphicFrame macro="">
      <xdr:nvGraphicFramePr>
        <xdr:cNvPr id="2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J59"/>
  <sheetViews>
    <sheetView tabSelected="1" zoomScaleNormal="100" workbookViewId="0">
      <selection sqref="A1:J1"/>
    </sheetView>
  </sheetViews>
  <sheetFormatPr defaultRowHeight="13.5"/>
  <cols>
    <col min="1" max="1" width="16.625" style="2" bestFit="1" customWidth="1"/>
    <col min="2" max="5" width="9.625" style="2" bestFit="1" customWidth="1"/>
    <col min="6" max="7" width="9.375" style="2" bestFit="1" customWidth="1"/>
    <col min="8" max="8" width="11.375" style="2" bestFit="1" customWidth="1"/>
    <col min="9" max="10" width="7.375" style="2" bestFit="1" customWidth="1"/>
    <col min="11" max="16384" width="9" style="2"/>
  </cols>
  <sheetData>
    <row r="1" spans="1:10" ht="21" customHeight="1">
      <c r="A1" s="171" t="s">
        <v>273</v>
      </c>
      <c r="B1" s="171"/>
      <c r="C1" s="171"/>
      <c r="D1" s="171"/>
      <c r="E1" s="171"/>
      <c r="F1" s="171"/>
      <c r="G1" s="171"/>
      <c r="H1" s="171"/>
      <c r="I1" s="171"/>
      <c r="J1" s="171"/>
    </row>
    <row r="2" spans="1:10" ht="13.5" customHeight="1">
      <c r="A2" s="172" t="s">
        <v>2</v>
      </c>
      <c r="B2" s="172" t="s">
        <v>3</v>
      </c>
      <c r="C2" s="175" t="s">
        <v>0</v>
      </c>
      <c r="D2" s="176"/>
      <c r="E2" s="177"/>
      <c r="F2" s="175" t="s">
        <v>272</v>
      </c>
      <c r="G2" s="176"/>
      <c r="H2" s="177"/>
      <c r="I2" s="32" t="s">
        <v>1</v>
      </c>
      <c r="J2" s="32" t="s">
        <v>0</v>
      </c>
    </row>
    <row r="3" spans="1:10" ht="13.5" customHeight="1">
      <c r="A3" s="173"/>
      <c r="B3" s="173"/>
      <c r="C3" s="178"/>
      <c r="D3" s="179"/>
      <c r="E3" s="180"/>
      <c r="F3" s="178"/>
      <c r="G3" s="179"/>
      <c r="H3" s="180"/>
      <c r="I3" s="33" t="s">
        <v>4</v>
      </c>
      <c r="J3" s="36" t="s">
        <v>5</v>
      </c>
    </row>
    <row r="4" spans="1:10" ht="13.5" customHeight="1">
      <c r="A4" s="174"/>
      <c r="B4" s="173"/>
      <c r="C4" s="84" t="s">
        <v>6</v>
      </c>
      <c r="D4" s="84" t="s">
        <v>7</v>
      </c>
      <c r="E4" s="84" t="s">
        <v>8</v>
      </c>
      <c r="F4" s="30" t="s">
        <v>9</v>
      </c>
      <c r="G4" s="30" t="s">
        <v>10</v>
      </c>
      <c r="H4" s="30" t="s">
        <v>11</v>
      </c>
      <c r="I4" s="34" t="s">
        <v>12</v>
      </c>
      <c r="J4" s="37" t="s">
        <v>13</v>
      </c>
    </row>
    <row r="5" spans="1:10" ht="17.25" customHeight="1">
      <c r="A5" s="89">
        <v>7580</v>
      </c>
      <c r="B5" s="28">
        <v>6072</v>
      </c>
      <c r="C5" s="28">
        <f>D5+E5</f>
        <v>35057</v>
      </c>
      <c r="D5" s="28">
        <v>17563</v>
      </c>
      <c r="E5" s="28">
        <v>17494</v>
      </c>
      <c r="F5" s="29" t="s">
        <v>287</v>
      </c>
      <c r="G5" s="29" t="s">
        <v>287</v>
      </c>
      <c r="H5" s="29" t="s">
        <v>287</v>
      </c>
      <c r="I5" s="35">
        <f>C5/B5</f>
        <v>5.7735507246376816</v>
      </c>
      <c r="J5" s="28">
        <v>503.90973120597965</v>
      </c>
    </row>
    <row r="6" spans="1:10" ht="17.25" customHeight="1">
      <c r="A6" s="89">
        <v>9406</v>
      </c>
      <c r="B6" s="28">
        <v>7332</v>
      </c>
      <c r="C6" s="28">
        <f t="shared" ref="C6:C9" si="0">D6+E6</f>
        <v>40183</v>
      </c>
      <c r="D6" s="28">
        <v>20257</v>
      </c>
      <c r="E6" s="28">
        <v>19926</v>
      </c>
      <c r="F6" s="28">
        <f>B6-B5</f>
        <v>1260</v>
      </c>
      <c r="G6" s="28">
        <f>C6-C5</f>
        <v>5126</v>
      </c>
      <c r="H6" s="31">
        <f>G6/C5</f>
        <v>0.14621901474741136</v>
      </c>
      <c r="I6" s="35">
        <f t="shared" ref="I6:I9" si="1">C6/B6</f>
        <v>5.4804964539007095</v>
      </c>
      <c r="J6" s="28">
        <v>577.59091562455092</v>
      </c>
    </row>
    <row r="7" spans="1:10" ht="17.25" customHeight="1">
      <c r="A7" s="89">
        <v>11232</v>
      </c>
      <c r="B7" s="28">
        <v>8025</v>
      </c>
      <c r="C7" s="28">
        <f t="shared" si="0"/>
        <v>45133</v>
      </c>
      <c r="D7" s="28">
        <v>22650</v>
      </c>
      <c r="E7" s="28">
        <v>22483</v>
      </c>
      <c r="F7" s="28">
        <f t="shared" ref="F7:F9" si="2">B7-B6</f>
        <v>693</v>
      </c>
      <c r="G7" s="28">
        <f t="shared" ref="G7:G23" si="3">C7-C6</f>
        <v>4950</v>
      </c>
      <c r="H7" s="31">
        <f t="shared" ref="H7:H23" si="4">G7/C6</f>
        <v>0.12318642211880645</v>
      </c>
      <c r="I7" s="35">
        <f t="shared" si="1"/>
        <v>5.6240498442367599</v>
      </c>
      <c r="J7" s="28">
        <v>648.74227396866468</v>
      </c>
    </row>
    <row r="8" spans="1:10" ht="17.25" customHeight="1">
      <c r="A8" s="89">
        <v>13058</v>
      </c>
      <c r="B8" s="28">
        <v>9186</v>
      </c>
      <c r="C8" s="28">
        <f t="shared" si="0"/>
        <v>50798</v>
      </c>
      <c r="D8" s="28">
        <v>25141</v>
      </c>
      <c r="E8" s="28">
        <v>25657</v>
      </c>
      <c r="F8" s="28">
        <f t="shared" si="2"/>
        <v>1161</v>
      </c>
      <c r="G8" s="28">
        <f t="shared" si="3"/>
        <v>5665</v>
      </c>
      <c r="H8" s="31">
        <f t="shared" si="4"/>
        <v>0.12551791372166707</v>
      </c>
      <c r="I8" s="35">
        <f t="shared" si="1"/>
        <v>5.5299368604397996</v>
      </c>
      <c r="J8" s="28">
        <v>730.17105074026165</v>
      </c>
    </row>
    <row r="9" spans="1:10" ht="17.25" customHeight="1">
      <c r="A9" s="89">
        <v>14885</v>
      </c>
      <c r="B9" s="28">
        <v>11126</v>
      </c>
      <c r="C9" s="28">
        <f t="shared" si="0"/>
        <v>59277</v>
      </c>
      <c r="D9" s="28">
        <v>29500</v>
      </c>
      <c r="E9" s="28">
        <v>29777</v>
      </c>
      <c r="F9" s="28">
        <f t="shared" si="2"/>
        <v>1940</v>
      </c>
      <c r="G9" s="28">
        <f t="shared" si="3"/>
        <v>8479</v>
      </c>
      <c r="H9" s="31">
        <f t="shared" si="4"/>
        <v>0.16691602031576047</v>
      </c>
      <c r="I9" s="35">
        <f t="shared" si="1"/>
        <v>5.327790760381089</v>
      </c>
      <c r="J9" s="28">
        <v>852.04829667960337</v>
      </c>
    </row>
    <row r="10" spans="1:10" ht="17.25" customHeight="1">
      <c r="A10" s="89">
        <v>17441</v>
      </c>
      <c r="B10" s="29" t="s">
        <v>288</v>
      </c>
      <c r="C10" s="28">
        <v>90971</v>
      </c>
      <c r="D10" s="29" t="s">
        <v>288</v>
      </c>
      <c r="E10" s="29" t="s">
        <v>288</v>
      </c>
      <c r="F10" s="29" t="s">
        <v>288</v>
      </c>
      <c r="G10" s="28">
        <f t="shared" si="3"/>
        <v>31694</v>
      </c>
      <c r="H10" s="31">
        <f t="shared" si="4"/>
        <v>0.53467618131821781</v>
      </c>
      <c r="I10" s="29" t="s">
        <v>288</v>
      </c>
      <c r="J10" s="28">
        <v>1307.6182262469456</v>
      </c>
    </row>
    <row r="11" spans="1:10" ht="17.25" customHeight="1">
      <c r="A11" s="89">
        <v>18537</v>
      </c>
      <c r="B11" s="28">
        <v>19800</v>
      </c>
      <c r="C11" s="28">
        <f>D11+E11</f>
        <v>96878</v>
      </c>
      <c r="D11" s="28">
        <v>47704</v>
      </c>
      <c r="E11" s="28">
        <v>49174</v>
      </c>
      <c r="F11" s="29" t="s">
        <v>288</v>
      </c>
      <c r="G11" s="28">
        <f t="shared" si="3"/>
        <v>5907</v>
      </c>
      <c r="H11" s="31">
        <f t="shared" si="4"/>
        <v>6.4932780776291346E-2</v>
      </c>
      <c r="I11" s="35">
        <f>C11/B11</f>
        <v>4.8928282828282832</v>
      </c>
      <c r="J11" s="28">
        <v>1392.5255138709215</v>
      </c>
    </row>
    <row r="12" spans="1:10" ht="17.25" customHeight="1">
      <c r="A12" s="89">
        <v>20363</v>
      </c>
      <c r="B12" s="28">
        <v>22694</v>
      </c>
      <c r="C12" s="28">
        <f t="shared" ref="C12:C24" si="5">D12+E12</f>
        <v>109101</v>
      </c>
      <c r="D12" s="28">
        <v>53567</v>
      </c>
      <c r="E12" s="28">
        <v>55534</v>
      </c>
      <c r="F12" s="28">
        <f>B12-B11</f>
        <v>2894</v>
      </c>
      <c r="G12" s="28">
        <f t="shared" si="3"/>
        <v>12223</v>
      </c>
      <c r="H12" s="31">
        <f t="shared" si="4"/>
        <v>0.1261689960568963</v>
      </c>
      <c r="I12" s="35">
        <f t="shared" ref="I12:I25" si="6">C12/B12</f>
        <v>4.8074821538732708</v>
      </c>
      <c r="J12" s="28">
        <v>1568.2190599396292</v>
      </c>
    </row>
    <row r="13" spans="1:10" ht="17.25" customHeight="1">
      <c r="A13" s="89">
        <v>22190</v>
      </c>
      <c r="B13" s="28">
        <v>28089</v>
      </c>
      <c r="C13" s="28">
        <f t="shared" si="5"/>
        <v>124601</v>
      </c>
      <c r="D13" s="28">
        <v>61058</v>
      </c>
      <c r="E13" s="28">
        <v>63543</v>
      </c>
      <c r="F13" s="28">
        <f t="shared" ref="F13:F23" si="7">B13-B12</f>
        <v>5395</v>
      </c>
      <c r="G13" s="28">
        <f t="shared" si="3"/>
        <v>15500</v>
      </c>
      <c r="H13" s="31">
        <f t="shared" si="4"/>
        <v>0.14207019184058808</v>
      </c>
      <c r="I13" s="35">
        <f t="shared" si="6"/>
        <v>4.435935775570508</v>
      </c>
      <c r="J13" s="28">
        <v>1791.0162426333191</v>
      </c>
    </row>
    <row r="14" spans="1:10" ht="17.25" customHeight="1">
      <c r="A14" s="89">
        <v>24016</v>
      </c>
      <c r="B14" s="28">
        <v>43908</v>
      </c>
      <c r="C14" s="28">
        <f t="shared" si="5"/>
        <v>175183</v>
      </c>
      <c r="D14" s="28">
        <v>88314</v>
      </c>
      <c r="E14" s="28">
        <v>86869</v>
      </c>
      <c r="F14" s="28">
        <f t="shared" si="7"/>
        <v>15819</v>
      </c>
      <c r="G14" s="28">
        <f t="shared" si="3"/>
        <v>50582</v>
      </c>
      <c r="H14" s="31">
        <f t="shared" si="4"/>
        <v>0.40595179813966181</v>
      </c>
      <c r="I14" s="35">
        <f t="shared" si="6"/>
        <v>3.9897740730618567</v>
      </c>
      <c r="J14" s="28">
        <v>2518.0825068276558</v>
      </c>
    </row>
    <row r="15" spans="1:10" ht="17.25" customHeight="1">
      <c r="A15" s="89">
        <v>25842</v>
      </c>
      <c r="B15" s="28">
        <v>62169</v>
      </c>
      <c r="C15" s="28">
        <f t="shared" si="5"/>
        <v>228978</v>
      </c>
      <c r="D15" s="28">
        <v>116298</v>
      </c>
      <c r="E15" s="28">
        <v>112680</v>
      </c>
      <c r="F15" s="28">
        <f t="shared" si="7"/>
        <v>18261</v>
      </c>
      <c r="G15" s="28">
        <f t="shared" si="3"/>
        <v>53795</v>
      </c>
      <c r="H15" s="31">
        <f t="shared" si="4"/>
        <v>0.30707888322497046</v>
      </c>
      <c r="I15" s="35">
        <f t="shared" si="6"/>
        <v>3.6831539834965978</v>
      </c>
      <c r="J15" s="28">
        <v>3291.3324708926266</v>
      </c>
    </row>
    <row r="16" spans="1:10" ht="17.25" customHeight="1">
      <c r="A16" s="89">
        <v>27668</v>
      </c>
      <c r="B16" s="28">
        <v>77281</v>
      </c>
      <c r="C16" s="28">
        <f t="shared" si="5"/>
        <v>265975</v>
      </c>
      <c r="D16" s="28">
        <v>134919</v>
      </c>
      <c r="E16" s="28">
        <v>131056</v>
      </c>
      <c r="F16" s="28">
        <f t="shared" si="7"/>
        <v>15112</v>
      </c>
      <c r="G16" s="28">
        <f t="shared" si="3"/>
        <v>36997</v>
      </c>
      <c r="H16" s="31">
        <f t="shared" si="4"/>
        <v>0.16157447440365449</v>
      </c>
      <c r="I16" s="35">
        <f t="shared" si="6"/>
        <v>3.4416609515922412</v>
      </c>
      <c r="J16" s="28">
        <v>3823.127784964784</v>
      </c>
    </row>
    <row r="17" spans="1:10" ht="17.25" customHeight="1">
      <c r="A17" s="89">
        <v>29495</v>
      </c>
      <c r="B17" s="28">
        <v>96757</v>
      </c>
      <c r="C17" s="28">
        <f t="shared" si="5"/>
        <v>300248</v>
      </c>
      <c r="D17" s="28">
        <v>152281</v>
      </c>
      <c r="E17" s="28">
        <v>147967</v>
      </c>
      <c r="F17" s="28">
        <f t="shared" si="7"/>
        <v>19476</v>
      </c>
      <c r="G17" s="28">
        <f t="shared" si="3"/>
        <v>34273</v>
      </c>
      <c r="H17" s="31">
        <f t="shared" si="4"/>
        <v>0.12885797537362534</v>
      </c>
      <c r="I17" s="35">
        <f t="shared" si="6"/>
        <v>3.1031139865849497</v>
      </c>
      <c r="J17" s="28">
        <v>4315.7682909299992</v>
      </c>
    </row>
    <row r="18" spans="1:10" ht="17.25" customHeight="1">
      <c r="A18" s="89">
        <v>31321</v>
      </c>
      <c r="B18" s="28">
        <v>108775</v>
      </c>
      <c r="C18" s="28">
        <f t="shared" si="5"/>
        <v>328387</v>
      </c>
      <c r="D18" s="28">
        <v>167306</v>
      </c>
      <c r="E18" s="28">
        <v>161081</v>
      </c>
      <c r="F18" s="28">
        <f t="shared" si="7"/>
        <v>12018</v>
      </c>
      <c r="G18" s="28">
        <f t="shared" si="3"/>
        <v>28139</v>
      </c>
      <c r="H18" s="31">
        <f t="shared" si="4"/>
        <v>9.3719192134502138E-2</v>
      </c>
      <c r="I18" s="35">
        <f t="shared" si="6"/>
        <v>3.0189565617099516</v>
      </c>
      <c r="J18" s="28">
        <v>4720.2386085956596</v>
      </c>
    </row>
    <row r="19" spans="1:10" ht="17.25" customHeight="1">
      <c r="A19" s="89">
        <v>33147</v>
      </c>
      <c r="B19" s="28">
        <v>124261</v>
      </c>
      <c r="C19" s="28">
        <f t="shared" si="5"/>
        <v>350330</v>
      </c>
      <c r="D19" s="28">
        <v>178914</v>
      </c>
      <c r="E19" s="28">
        <v>171416</v>
      </c>
      <c r="F19" s="28">
        <f t="shared" si="7"/>
        <v>15486</v>
      </c>
      <c r="G19" s="28">
        <f t="shared" si="3"/>
        <v>21943</v>
      </c>
      <c r="H19" s="31">
        <f t="shared" si="4"/>
        <v>6.6820550143580598E-2</v>
      </c>
      <c r="I19" s="35">
        <f t="shared" si="6"/>
        <v>2.8193077474026444</v>
      </c>
      <c r="J19" s="28">
        <v>5035.647549230991</v>
      </c>
    </row>
    <row r="20" spans="1:10" ht="17.25" customHeight="1">
      <c r="A20" s="89">
        <v>34973</v>
      </c>
      <c r="B20" s="28">
        <v>137993</v>
      </c>
      <c r="C20" s="28">
        <f t="shared" si="5"/>
        <v>368651</v>
      </c>
      <c r="D20" s="28">
        <v>186962</v>
      </c>
      <c r="E20" s="28">
        <v>181689</v>
      </c>
      <c r="F20" s="28">
        <f t="shared" si="7"/>
        <v>13732</v>
      </c>
      <c r="G20" s="28">
        <f t="shared" si="3"/>
        <v>18321</v>
      </c>
      <c r="H20" s="31">
        <f t="shared" si="4"/>
        <v>5.2296406245539918E-2</v>
      </c>
      <c r="I20" s="35">
        <f t="shared" si="6"/>
        <v>2.6715195698332526</v>
      </c>
      <c r="J20" s="28">
        <v>5298.9938191749325</v>
      </c>
    </row>
    <row r="21" spans="1:10" s="20" customFormat="1" ht="17.25" customHeight="1">
      <c r="A21" s="89">
        <v>36800</v>
      </c>
      <c r="B21" s="28">
        <v>148455</v>
      </c>
      <c r="C21" s="28">
        <f t="shared" si="5"/>
        <v>379185</v>
      </c>
      <c r="D21" s="28">
        <v>190927</v>
      </c>
      <c r="E21" s="28">
        <v>188258</v>
      </c>
      <c r="F21" s="28">
        <f t="shared" si="7"/>
        <v>10462</v>
      </c>
      <c r="G21" s="28">
        <f t="shared" si="3"/>
        <v>10534</v>
      </c>
      <c r="H21" s="31">
        <f t="shared" si="4"/>
        <v>2.8574451174688254E-2</v>
      </c>
      <c r="I21" s="35">
        <f t="shared" si="6"/>
        <v>2.5542083459634233</v>
      </c>
      <c r="J21" s="28">
        <v>5450.4096593359209</v>
      </c>
    </row>
    <row r="22" spans="1:10" s="20" customFormat="1" ht="17.25" customHeight="1">
      <c r="A22" s="90">
        <v>38626</v>
      </c>
      <c r="B22" s="28">
        <v>161232</v>
      </c>
      <c r="C22" s="28">
        <f t="shared" si="5"/>
        <v>396014</v>
      </c>
      <c r="D22" s="28">
        <v>198365</v>
      </c>
      <c r="E22" s="28">
        <v>197649</v>
      </c>
      <c r="F22" s="28">
        <f t="shared" si="7"/>
        <v>12777</v>
      </c>
      <c r="G22" s="28">
        <f t="shared" si="3"/>
        <v>16829</v>
      </c>
      <c r="H22" s="31">
        <f t="shared" si="4"/>
        <v>4.4382029879873941E-2</v>
      </c>
      <c r="I22" s="35">
        <f t="shared" si="6"/>
        <v>2.4561749528629551</v>
      </c>
      <c r="J22" s="28">
        <v>5692.3099036941212</v>
      </c>
    </row>
    <row r="23" spans="1:10" s="20" customFormat="1" ht="17.25" customHeight="1">
      <c r="A23" s="89">
        <v>40452</v>
      </c>
      <c r="B23" s="28">
        <v>171981</v>
      </c>
      <c r="C23" s="28">
        <f t="shared" si="5"/>
        <v>409657</v>
      </c>
      <c r="D23" s="28">
        <v>203778</v>
      </c>
      <c r="E23" s="28">
        <v>205879</v>
      </c>
      <c r="F23" s="28">
        <f t="shared" si="7"/>
        <v>10749</v>
      </c>
      <c r="G23" s="28">
        <f t="shared" si="3"/>
        <v>13643</v>
      </c>
      <c r="H23" s="31">
        <f t="shared" si="4"/>
        <v>3.44508022443651E-2</v>
      </c>
      <c r="I23" s="35">
        <f t="shared" si="6"/>
        <v>2.3819898709741194</v>
      </c>
      <c r="J23" s="28">
        <v>5888.4145464999283</v>
      </c>
    </row>
    <row r="24" spans="1:10" s="20" customFormat="1" ht="17.25" customHeight="1">
      <c r="A24" s="27">
        <v>42278</v>
      </c>
      <c r="B24" s="28">
        <v>180170</v>
      </c>
      <c r="C24" s="28">
        <f t="shared" si="5"/>
        <v>423894</v>
      </c>
      <c r="D24" s="102">
        <v>210032</v>
      </c>
      <c r="E24" s="102">
        <v>213862</v>
      </c>
      <c r="F24" s="28">
        <f t="shared" ref="F24" si="8">B24-B23</f>
        <v>8189</v>
      </c>
      <c r="G24" s="28">
        <f t="shared" ref="G24" si="9">C24-C23</f>
        <v>14237</v>
      </c>
      <c r="H24" s="31">
        <f t="shared" ref="H24" si="10">G24/C23</f>
        <v>3.4753464483702222E-2</v>
      </c>
      <c r="I24" s="35">
        <f t="shared" si="6"/>
        <v>2.3527446300715988</v>
      </c>
      <c r="J24" s="28">
        <f>C24/69.57</f>
        <v>6093.0573523070298</v>
      </c>
    </row>
    <row r="25" spans="1:10" ht="17.25" customHeight="1">
      <c r="A25" s="27">
        <v>44105</v>
      </c>
      <c r="B25" s="167">
        <v>193204</v>
      </c>
      <c r="C25" s="28">
        <f>SUM(D25:E25)</f>
        <v>436905</v>
      </c>
      <c r="D25" s="168">
        <v>215596</v>
      </c>
      <c r="E25" s="168">
        <v>221309</v>
      </c>
      <c r="F25" s="167">
        <f>B25-B24</f>
        <v>13034</v>
      </c>
      <c r="G25" s="167">
        <f>C25-C24</f>
        <v>13011</v>
      </c>
      <c r="H25" s="31">
        <f>G25/C24</f>
        <v>3.0693994253280302E-2</v>
      </c>
      <c r="I25" s="35">
        <f t="shared" si="6"/>
        <v>2.2613662243017743</v>
      </c>
      <c r="J25" s="28">
        <f>C25/69.56</f>
        <v>6280.9804485336399</v>
      </c>
    </row>
    <row r="26" spans="1:10" ht="17.25" customHeight="1">
      <c r="A26" s="91">
        <v>44228</v>
      </c>
      <c r="B26" s="96">
        <v>194253</v>
      </c>
      <c r="C26" s="97">
        <f>SUM(D26:E26)</f>
        <v>438101</v>
      </c>
      <c r="D26" s="103">
        <v>216138</v>
      </c>
      <c r="E26" s="103">
        <v>221963</v>
      </c>
      <c r="F26" s="96">
        <f>B26-B25</f>
        <v>1049</v>
      </c>
      <c r="G26" s="96">
        <f>C26-C25</f>
        <v>1196</v>
      </c>
      <c r="H26" s="98">
        <f>G26/C25</f>
        <v>2.7374372003067028E-3</v>
      </c>
      <c r="I26" s="99">
        <f>C26/B26</f>
        <v>2.2553113722825389</v>
      </c>
      <c r="J26" s="79">
        <f>C26/69.56</f>
        <v>6298.1742380678552</v>
      </c>
    </row>
    <row r="27" spans="1:10">
      <c r="A27" s="21"/>
      <c r="B27" s="22"/>
      <c r="C27" s="22"/>
      <c r="D27" s="22"/>
      <c r="E27" s="22"/>
      <c r="F27" s="23"/>
      <c r="G27" s="23"/>
      <c r="H27" s="23"/>
      <c r="I27" s="24"/>
      <c r="J27" s="22"/>
    </row>
    <row r="28" spans="1:10">
      <c r="A28" s="2" t="s">
        <v>337</v>
      </c>
    </row>
    <row r="29" spans="1:10" ht="13.5" customHeight="1">
      <c r="A29" s="2" t="s">
        <v>338</v>
      </c>
    </row>
    <row r="30" spans="1:10">
      <c r="A30" s="4" t="s">
        <v>352</v>
      </c>
    </row>
    <row r="32" spans="1:10">
      <c r="A32" s="170" t="s">
        <v>299</v>
      </c>
      <c r="B32" s="170"/>
      <c r="C32" s="170"/>
      <c r="D32" s="170"/>
      <c r="E32" s="170"/>
      <c r="F32" s="170"/>
      <c r="G32" s="170"/>
      <c r="H32" s="170"/>
      <c r="I32" s="170"/>
      <c r="J32" s="170"/>
    </row>
    <row r="59" spans="1:10">
      <c r="A59" s="170" t="s">
        <v>300</v>
      </c>
      <c r="B59" s="170"/>
      <c r="C59" s="170"/>
      <c r="D59" s="170"/>
      <c r="E59" s="170"/>
      <c r="F59" s="170"/>
      <c r="G59" s="170"/>
      <c r="H59" s="170"/>
      <c r="I59" s="170"/>
      <c r="J59" s="170"/>
    </row>
  </sheetData>
  <mergeCells count="7">
    <mergeCell ref="A32:J32"/>
    <mergeCell ref="A59:J59"/>
    <mergeCell ref="A1:J1"/>
    <mergeCell ref="A2:A4"/>
    <mergeCell ref="B2:B4"/>
    <mergeCell ref="C2:E3"/>
    <mergeCell ref="F2:H3"/>
  </mergeCells>
  <phoneticPr fontId="5"/>
  <printOptions gridLinesSet="0"/>
  <pageMargins left="0.39370078740157483" right="0.23622047244094491" top="0.51181102362204722" bottom="0.70866141732283472" header="0.51181102362204722" footer="0.51181102362204722"/>
  <pageSetup paperSize="9" scale="68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Q161"/>
  <sheetViews>
    <sheetView zoomScaleNormal="100" workbookViewId="0">
      <selection sqref="A1:K1"/>
    </sheetView>
  </sheetViews>
  <sheetFormatPr defaultRowHeight="13.5"/>
  <cols>
    <col min="1" max="1" width="19.875" style="6" customWidth="1"/>
    <col min="2" max="5" width="9.75" style="6" customWidth="1"/>
    <col min="6" max="6" width="4.375" style="6" customWidth="1"/>
    <col min="7" max="7" width="19.25" style="6" customWidth="1"/>
    <col min="8" max="11" width="9.75" style="6" customWidth="1"/>
    <col min="12" max="16384" width="9" style="6"/>
  </cols>
  <sheetData>
    <row r="1" spans="1:11" ht="18.75" customHeight="1">
      <c r="A1" s="186" t="s">
        <v>353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</row>
    <row r="2" spans="1:11" ht="18" customHeight="1">
      <c r="A2" s="5" t="s">
        <v>344</v>
      </c>
      <c r="B2" s="5"/>
      <c r="C2" s="5"/>
      <c r="D2" s="5"/>
      <c r="E2" s="38"/>
      <c r="F2" s="5"/>
      <c r="G2" s="5"/>
      <c r="H2" s="39"/>
      <c r="I2" s="25"/>
      <c r="J2" s="25"/>
      <c r="K2" s="7"/>
    </row>
    <row r="3" spans="1:11" ht="17.25" customHeight="1">
      <c r="A3" s="181" t="s">
        <v>79</v>
      </c>
      <c r="B3" s="40" t="s">
        <v>78</v>
      </c>
      <c r="C3" s="183" t="s">
        <v>0</v>
      </c>
      <c r="D3" s="184"/>
      <c r="E3" s="185"/>
      <c r="F3" s="8"/>
      <c r="G3" s="181" t="s">
        <v>79</v>
      </c>
      <c r="H3" s="40" t="s">
        <v>78</v>
      </c>
      <c r="I3" s="183" t="s">
        <v>0</v>
      </c>
      <c r="J3" s="184"/>
      <c r="K3" s="185"/>
    </row>
    <row r="4" spans="1:11" ht="17.25" customHeight="1">
      <c r="A4" s="182"/>
      <c r="B4" s="41" t="s">
        <v>3</v>
      </c>
      <c r="C4" s="42" t="s">
        <v>6</v>
      </c>
      <c r="D4" s="42" t="s">
        <v>7</v>
      </c>
      <c r="E4" s="42" t="s">
        <v>8</v>
      </c>
      <c r="F4" s="8"/>
      <c r="G4" s="182"/>
      <c r="H4" s="41" t="s">
        <v>3</v>
      </c>
      <c r="I4" s="42" t="s">
        <v>6</v>
      </c>
      <c r="J4" s="42" t="s">
        <v>7</v>
      </c>
      <c r="K4" s="42" t="s">
        <v>8</v>
      </c>
    </row>
    <row r="5" spans="1:11" ht="18.95" customHeight="1">
      <c r="A5" s="43" t="s">
        <v>80</v>
      </c>
      <c r="B5" s="44">
        <v>730</v>
      </c>
      <c r="C5" s="44">
        <f>D5+E5</f>
        <v>1303</v>
      </c>
      <c r="D5" s="100">
        <v>635</v>
      </c>
      <c r="E5" s="45">
        <v>668</v>
      </c>
      <c r="F5" s="8"/>
      <c r="G5" s="46" t="s">
        <v>87</v>
      </c>
      <c r="H5" s="44">
        <v>469</v>
      </c>
      <c r="I5" s="44">
        <f t="shared" ref="I5:I57" si="0">J5+K5</f>
        <v>1114</v>
      </c>
      <c r="J5" s="45">
        <v>521</v>
      </c>
      <c r="K5" s="45">
        <v>593</v>
      </c>
    </row>
    <row r="6" spans="1:11" ht="18.95" customHeight="1">
      <c r="A6" s="43" t="s">
        <v>82</v>
      </c>
      <c r="B6" s="187">
        <v>4820</v>
      </c>
      <c r="C6" s="189">
        <f>D6+E6</f>
        <v>8842</v>
      </c>
      <c r="D6" s="190">
        <v>4202</v>
      </c>
      <c r="E6" s="190">
        <v>4640</v>
      </c>
      <c r="F6" s="8"/>
      <c r="G6" s="46" t="s">
        <v>89</v>
      </c>
      <c r="H6" s="44">
        <v>768</v>
      </c>
      <c r="I6" s="44">
        <f t="shared" si="0"/>
        <v>1932</v>
      </c>
      <c r="J6" s="45">
        <v>952</v>
      </c>
      <c r="K6" s="45">
        <v>980</v>
      </c>
    </row>
    <row r="7" spans="1:11" ht="18.95" customHeight="1">
      <c r="A7" s="43" t="s">
        <v>84</v>
      </c>
      <c r="B7" s="188"/>
      <c r="C7" s="189"/>
      <c r="D7" s="191"/>
      <c r="E7" s="191"/>
      <c r="F7" s="8"/>
      <c r="G7" s="46" t="s">
        <v>91</v>
      </c>
      <c r="H7" s="44">
        <v>495</v>
      </c>
      <c r="I7" s="44">
        <f t="shared" si="0"/>
        <v>1342</v>
      </c>
      <c r="J7" s="45">
        <v>632</v>
      </c>
      <c r="K7" s="45">
        <v>710</v>
      </c>
    </row>
    <row r="8" spans="1:11" ht="18.95" customHeight="1">
      <c r="A8" s="43" t="s">
        <v>86</v>
      </c>
      <c r="B8" s="44">
        <v>623</v>
      </c>
      <c r="C8" s="44">
        <f>D8+E8</f>
        <v>1138</v>
      </c>
      <c r="D8" s="45">
        <v>591</v>
      </c>
      <c r="E8" s="45">
        <v>547</v>
      </c>
      <c r="F8" s="8"/>
      <c r="G8" s="46" t="s">
        <v>93</v>
      </c>
      <c r="H8" s="44">
        <v>946</v>
      </c>
      <c r="I8" s="44">
        <f t="shared" si="0"/>
        <v>2195</v>
      </c>
      <c r="J8" s="45">
        <v>1002</v>
      </c>
      <c r="K8" s="45">
        <v>1193</v>
      </c>
    </row>
    <row r="9" spans="1:11" ht="18.95" customHeight="1">
      <c r="A9" s="43" t="s">
        <v>88</v>
      </c>
      <c r="B9" s="44">
        <v>343</v>
      </c>
      <c r="C9" s="44">
        <f t="shared" ref="C9:C56" si="1">D9+E9</f>
        <v>670</v>
      </c>
      <c r="D9" s="45">
        <v>334</v>
      </c>
      <c r="E9" s="45">
        <v>336</v>
      </c>
      <c r="F9" s="8"/>
      <c r="G9" s="46" t="s">
        <v>95</v>
      </c>
      <c r="H9" s="44">
        <v>650</v>
      </c>
      <c r="I9" s="44">
        <f t="shared" si="0"/>
        <v>1470</v>
      </c>
      <c r="J9" s="45">
        <v>685</v>
      </c>
      <c r="K9" s="45">
        <v>785</v>
      </c>
    </row>
    <row r="10" spans="1:11" ht="18.95" customHeight="1">
      <c r="A10" s="43" t="s">
        <v>90</v>
      </c>
      <c r="B10" s="44">
        <v>1063</v>
      </c>
      <c r="C10" s="44">
        <f t="shared" si="1"/>
        <v>1557</v>
      </c>
      <c r="D10" s="45">
        <v>1077</v>
      </c>
      <c r="E10" s="45">
        <v>480</v>
      </c>
      <c r="F10" s="8"/>
      <c r="G10" s="46" t="s">
        <v>97</v>
      </c>
      <c r="H10" s="44">
        <v>530</v>
      </c>
      <c r="I10" s="44">
        <f t="shared" si="0"/>
        <v>1188</v>
      </c>
      <c r="J10" s="45">
        <v>559</v>
      </c>
      <c r="K10" s="45">
        <v>629</v>
      </c>
    </row>
    <row r="11" spans="1:11" ht="18.95" customHeight="1">
      <c r="A11" s="43" t="s">
        <v>92</v>
      </c>
      <c r="B11" s="44">
        <v>639</v>
      </c>
      <c r="C11" s="44">
        <f t="shared" si="1"/>
        <v>1380</v>
      </c>
      <c r="D11" s="45">
        <v>681</v>
      </c>
      <c r="E11" s="45">
        <v>699</v>
      </c>
      <c r="F11" s="8"/>
      <c r="G11" s="46" t="s">
        <v>99</v>
      </c>
      <c r="H11" s="44">
        <v>565</v>
      </c>
      <c r="I11" s="44">
        <f t="shared" si="0"/>
        <v>1366</v>
      </c>
      <c r="J11" s="45">
        <v>633</v>
      </c>
      <c r="K11" s="45">
        <v>733</v>
      </c>
    </row>
    <row r="12" spans="1:11" ht="18.95" customHeight="1">
      <c r="A12" s="43" t="s">
        <v>94</v>
      </c>
      <c r="B12" s="44">
        <v>152</v>
      </c>
      <c r="C12" s="44">
        <f t="shared" si="1"/>
        <v>379</v>
      </c>
      <c r="D12" s="45">
        <v>186</v>
      </c>
      <c r="E12" s="45">
        <v>193</v>
      </c>
      <c r="F12" s="8"/>
      <c r="G12" s="46" t="s">
        <v>101</v>
      </c>
      <c r="H12" s="44">
        <v>595</v>
      </c>
      <c r="I12" s="44">
        <f t="shared" si="0"/>
        <v>1565</v>
      </c>
      <c r="J12" s="45">
        <v>766</v>
      </c>
      <c r="K12" s="45">
        <v>799</v>
      </c>
    </row>
    <row r="13" spans="1:11" ht="18.95" customHeight="1">
      <c r="A13" s="43" t="s">
        <v>96</v>
      </c>
      <c r="B13" s="44">
        <v>725</v>
      </c>
      <c r="C13" s="44">
        <f t="shared" si="1"/>
        <v>1509</v>
      </c>
      <c r="D13" s="45">
        <v>746</v>
      </c>
      <c r="E13" s="45">
        <v>763</v>
      </c>
      <c r="F13" s="8"/>
      <c r="G13" s="46" t="s">
        <v>103</v>
      </c>
      <c r="H13" s="44">
        <v>837</v>
      </c>
      <c r="I13" s="44">
        <f t="shared" si="0"/>
        <v>1873</v>
      </c>
      <c r="J13" s="45">
        <v>915</v>
      </c>
      <c r="K13" s="45">
        <v>958</v>
      </c>
    </row>
    <row r="14" spans="1:11" ht="18.95" customHeight="1">
      <c r="A14" s="43" t="s">
        <v>98</v>
      </c>
      <c r="B14" s="44">
        <v>654</v>
      </c>
      <c r="C14" s="44">
        <f t="shared" si="1"/>
        <v>1335</v>
      </c>
      <c r="D14" s="45">
        <v>644</v>
      </c>
      <c r="E14" s="45">
        <v>691</v>
      </c>
      <c r="F14" s="8"/>
      <c r="G14" s="46" t="s">
        <v>105</v>
      </c>
      <c r="H14" s="44">
        <v>158</v>
      </c>
      <c r="I14" s="44">
        <f t="shared" si="0"/>
        <v>355</v>
      </c>
      <c r="J14" s="45">
        <v>182</v>
      </c>
      <c r="K14" s="45">
        <v>173</v>
      </c>
    </row>
    <row r="15" spans="1:11" ht="18.95" customHeight="1">
      <c r="A15" s="43" t="s">
        <v>100</v>
      </c>
      <c r="B15" s="44">
        <v>864</v>
      </c>
      <c r="C15" s="44">
        <f t="shared" si="1"/>
        <v>1892</v>
      </c>
      <c r="D15" s="45">
        <v>912</v>
      </c>
      <c r="E15" s="45">
        <v>980</v>
      </c>
      <c r="F15" s="8"/>
      <c r="G15" s="46" t="s">
        <v>107</v>
      </c>
      <c r="H15" s="44">
        <v>606</v>
      </c>
      <c r="I15" s="44">
        <f t="shared" si="0"/>
        <v>1420</v>
      </c>
      <c r="J15" s="45">
        <v>704</v>
      </c>
      <c r="K15" s="45">
        <v>716</v>
      </c>
    </row>
    <row r="16" spans="1:11" ht="18.95" customHeight="1">
      <c r="A16" s="43" t="s">
        <v>102</v>
      </c>
      <c r="B16" s="44">
        <v>574</v>
      </c>
      <c r="C16" s="44">
        <f t="shared" si="1"/>
        <v>1164</v>
      </c>
      <c r="D16" s="45">
        <v>616</v>
      </c>
      <c r="E16" s="45">
        <v>548</v>
      </c>
      <c r="F16" s="8"/>
      <c r="G16" s="46" t="s">
        <v>109</v>
      </c>
      <c r="H16" s="44">
        <v>282</v>
      </c>
      <c r="I16" s="44">
        <f t="shared" si="0"/>
        <v>705</v>
      </c>
      <c r="J16" s="45">
        <v>364</v>
      </c>
      <c r="K16" s="45">
        <v>341</v>
      </c>
    </row>
    <row r="17" spans="1:11" ht="18.95" customHeight="1">
      <c r="A17" s="43" t="s">
        <v>104</v>
      </c>
      <c r="B17" s="44">
        <v>1253</v>
      </c>
      <c r="C17" s="44">
        <f t="shared" si="1"/>
        <v>2044</v>
      </c>
      <c r="D17" s="45">
        <v>1025</v>
      </c>
      <c r="E17" s="45">
        <v>1019</v>
      </c>
      <c r="F17" s="8"/>
      <c r="G17" s="46" t="s">
        <v>111</v>
      </c>
      <c r="H17" s="44">
        <v>652</v>
      </c>
      <c r="I17" s="44">
        <f t="shared" si="0"/>
        <v>1568</v>
      </c>
      <c r="J17" s="45">
        <v>782</v>
      </c>
      <c r="K17" s="45">
        <v>786</v>
      </c>
    </row>
    <row r="18" spans="1:11" ht="18.95" customHeight="1">
      <c r="A18" s="43" t="s">
        <v>106</v>
      </c>
      <c r="B18" s="44">
        <v>895</v>
      </c>
      <c r="C18" s="44">
        <f t="shared" si="1"/>
        <v>2004</v>
      </c>
      <c r="D18" s="45">
        <v>988</v>
      </c>
      <c r="E18" s="45">
        <v>1016</v>
      </c>
      <c r="F18" s="8"/>
      <c r="G18" s="46" t="s">
        <v>113</v>
      </c>
      <c r="H18" s="44">
        <v>515</v>
      </c>
      <c r="I18" s="44">
        <f t="shared" si="0"/>
        <v>1030</v>
      </c>
      <c r="J18" s="45">
        <v>512</v>
      </c>
      <c r="K18" s="45">
        <v>518</v>
      </c>
    </row>
    <row r="19" spans="1:11" ht="18.95" customHeight="1">
      <c r="A19" s="43" t="s">
        <v>108</v>
      </c>
      <c r="B19" s="44">
        <v>338</v>
      </c>
      <c r="C19" s="44">
        <f t="shared" si="1"/>
        <v>695</v>
      </c>
      <c r="D19" s="45">
        <v>360</v>
      </c>
      <c r="E19" s="45">
        <v>335</v>
      </c>
      <c r="F19" s="8"/>
      <c r="G19" s="46" t="s">
        <v>115</v>
      </c>
      <c r="H19" s="44">
        <v>1299</v>
      </c>
      <c r="I19" s="44">
        <f t="shared" si="0"/>
        <v>3012</v>
      </c>
      <c r="J19" s="45">
        <v>1458</v>
      </c>
      <c r="K19" s="45">
        <v>1554</v>
      </c>
    </row>
    <row r="20" spans="1:11" ht="18.95" customHeight="1">
      <c r="A20" s="43" t="s">
        <v>110</v>
      </c>
      <c r="B20" s="44">
        <v>180</v>
      </c>
      <c r="C20" s="44">
        <f t="shared" si="1"/>
        <v>432</v>
      </c>
      <c r="D20" s="45">
        <v>206</v>
      </c>
      <c r="E20" s="45">
        <v>226</v>
      </c>
      <c r="F20" s="8"/>
      <c r="G20" s="46" t="s">
        <v>117</v>
      </c>
      <c r="H20" s="44">
        <v>1029</v>
      </c>
      <c r="I20" s="44">
        <f t="shared" si="0"/>
        <v>2323</v>
      </c>
      <c r="J20" s="45">
        <v>1131</v>
      </c>
      <c r="K20" s="45">
        <v>1192</v>
      </c>
    </row>
    <row r="21" spans="1:11" ht="18.95" customHeight="1">
      <c r="A21" s="43" t="s">
        <v>112</v>
      </c>
      <c r="B21" s="44">
        <v>418</v>
      </c>
      <c r="C21" s="44">
        <f t="shared" si="1"/>
        <v>1025</v>
      </c>
      <c r="D21" s="45">
        <v>530</v>
      </c>
      <c r="E21" s="45">
        <v>495</v>
      </c>
      <c r="F21" s="8"/>
      <c r="G21" s="46" t="s">
        <v>119</v>
      </c>
      <c r="H21" s="44">
        <v>794</v>
      </c>
      <c r="I21" s="44">
        <f t="shared" si="0"/>
        <v>1744</v>
      </c>
      <c r="J21" s="45">
        <v>814</v>
      </c>
      <c r="K21" s="45">
        <v>930</v>
      </c>
    </row>
    <row r="22" spans="1:11" ht="18.95" customHeight="1">
      <c r="A22" s="43" t="s">
        <v>114</v>
      </c>
      <c r="B22" s="44">
        <v>882</v>
      </c>
      <c r="C22" s="44">
        <f t="shared" si="1"/>
        <v>1954</v>
      </c>
      <c r="D22" s="45">
        <v>982</v>
      </c>
      <c r="E22" s="45">
        <v>972</v>
      </c>
      <c r="F22" s="8"/>
      <c r="G22" s="46" t="s">
        <v>121</v>
      </c>
      <c r="H22" s="44">
        <v>826</v>
      </c>
      <c r="I22" s="44">
        <f t="shared" si="0"/>
        <v>1957</v>
      </c>
      <c r="J22" s="45">
        <v>941</v>
      </c>
      <c r="K22" s="45">
        <v>1016</v>
      </c>
    </row>
    <row r="23" spans="1:11" ht="18.95" customHeight="1">
      <c r="A23" s="43" t="s">
        <v>116</v>
      </c>
      <c r="B23" s="44">
        <v>669</v>
      </c>
      <c r="C23" s="44">
        <f t="shared" si="1"/>
        <v>1156</v>
      </c>
      <c r="D23" s="45">
        <v>551</v>
      </c>
      <c r="E23" s="45">
        <v>605</v>
      </c>
      <c r="F23" s="8"/>
      <c r="G23" s="46" t="s">
        <v>123</v>
      </c>
      <c r="H23" s="44">
        <v>686</v>
      </c>
      <c r="I23" s="44">
        <f t="shared" si="0"/>
        <v>1770</v>
      </c>
      <c r="J23" s="45">
        <v>906</v>
      </c>
      <c r="K23" s="45">
        <v>864</v>
      </c>
    </row>
    <row r="24" spans="1:11" ht="18.95" customHeight="1">
      <c r="A24" s="43" t="s">
        <v>118</v>
      </c>
      <c r="B24" s="44">
        <v>438</v>
      </c>
      <c r="C24" s="44">
        <f t="shared" si="1"/>
        <v>1122</v>
      </c>
      <c r="D24" s="45">
        <v>504</v>
      </c>
      <c r="E24" s="45">
        <v>618</v>
      </c>
      <c r="F24" s="8"/>
      <c r="G24" s="46" t="s">
        <v>125</v>
      </c>
      <c r="H24" s="44">
        <v>730</v>
      </c>
      <c r="I24" s="44">
        <f t="shared" si="0"/>
        <v>1271</v>
      </c>
      <c r="J24" s="45">
        <v>631</v>
      </c>
      <c r="K24" s="45">
        <v>640</v>
      </c>
    </row>
    <row r="25" spans="1:11" ht="18.95" customHeight="1">
      <c r="A25" s="43" t="s">
        <v>120</v>
      </c>
      <c r="B25" s="44">
        <v>591</v>
      </c>
      <c r="C25" s="44">
        <f t="shared" si="1"/>
        <v>1532</v>
      </c>
      <c r="D25" s="45">
        <v>784</v>
      </c>
      <c r="E25" s="45">
        <v>748</v>
      </c>
      <c r="F25" s="8"/>
      <c r="G25" s="46" t="s">
        <v>127</v>
      </c>
      <c r="H25" s="44">
        <v>1093</v>
      </c>
      <c r="I25" s="44">
        <f t="shared" si="0"/>
        <v>2145</v>
      </c>
      <c r="J25" s="45">
        <v>1015</v>
      </c>
      <c r="K25" s="45">
        <v>1130</v>
      </c>
    </row>
    <row r="26" spans="1:11" ht="18.95" customHeight="1">
      <c r="A26" s="43" t="s">
        <v>122</v>
      </c>
      <c r="B26" s="44">
        <v>452</v>
      </c>
      <c r="C26" s="44">
        <f t="shared" si="1"/>
        <v>1150</v>
      </c>
      <c r="D26" s="45">
        <v>510</v>
      </c>
      <c r="E26" s="45">
        <v>640</v>
      </c>
      <c r="F26" s="8"/>
      <c r="G26" s="46" t="s">
        <v>129</v>
      </c>
      <c r="H26" s="44">
        <v>731</v>
      </c>
      <c r="I26" s="44">
        <f t="shared" si="0"/>
        <v>1696</v>
      </c>
      <c r="J26" s="45">
        <v>801</v>
      </c>
      <c r="K26" s="45">
        <v>895</v>
      </c>
    </row>
    <row r="27" spans="1:11" ht="18.95" customHeight="1">
      <c r="A27" s="43" t="s">
        <v>124</v>
      </c>
      <c r="B27" s="44">
        <v>0</v>
      </c>
      <c r="C27" s="44">
        <f t="shared" si="1"/>
        <v>0</v>
      </c>
      <c r="D27" s="45">
        <v>0</v>
      </c>
      <c r="E27" s="45">
        <v>0</v>
      </c>
      <c r="F27" s="8"/>
      <c r="G27" s="46" t="s">
        <v>131</v>
      </c>
      <c r="H27" s="44">
        <v>435</v>
      </c>
      <c r="I27" s="44">
        <f t="shared" si="0"/>
        <v>687</v>
      </c>
      <c r="J27" s="45">
        <v>305</v>
      </c>
      <c r="K27" s="45">
        <v>382</v>
      </c>
    </row>
    <row r="28" spans="1:11" ht="18.95" customHeight="1">
      <c r="A28" s="43" t="s">
        <v>126</v>
      </c>
      <c r="B28" s="44">
        <v>650</v>
      </c>
      <c r="C28" s="44">
        <f t="shared" si="1"/>
        <v>1775</v>
      </c>
      <c r="D28" s="45">
        <v>885</v>
      </c>
      <c r="E28" s="45">
        <v>890</v>
      </c>
      <c r="F28" s="8"/>
      <c r="G28" s="46" t="s">
        <v>133</v>
      </c>
      <c r="H28" s="44">
        <v>569</v>
      </c>
      <c r="I28" s="44">
        <f t="shared" si="0"/>
        <v>1233</v>
      </c>
      <c r="J28" s="45">
        <v>577</v>
      </c>
      <c r="K28" s="45">
        <v>656</v>
      </c>
    </row>
    <row r="29" spans="1:11" ht="18.95" customHeight="1">
      <c r="A29" s="43" t="s">
        <v>128</v>
      </c>
      <c r="B29" s="44">
        <v>418</v>
      </c>
      <c r="C29" s="44">
        <f t="shared" si="1"/>
        <v>1061</v>
      </c>
      <c r="D29" s="45">
        <v>546</v>
      </c>
      <c r="E29" s="45">
        <v>515</v>
      </c>
      <c r="F29" s="8"/>
      <c r="G29" s="46" t="s">
        <v>135</v>
      </c>
      <c r="H29" s="44">
        <v>451</v>
      </c>
      <c r="I29" s="44">
        <f t="shared" si="0"/>
        <v>826</v>
      </c>
      <c r="J29" s="45">
        <v>443</v>
      </c>
      <c r="K29" s="45">
        <v>383</v>
      </c>
    </row>
    <row r="30" spans="1:11" ht="18.95" customHeight="1">
      <c r="A30" s="43" t="s">
        <v>130</v>
      </c>
      <c r="B30" s="44">
        <v>209</v>
      </c>
      <c r="C30" s="44">
        <f t="shared" si="1"/>
        <v>468</v>
      </c>
      <c r="D30" s="85">
        <v>231</v>
      </c>
      <c r="E30" s="45">
        <v>237</v>
      </c>
      <c r="F30" s="8"/>
      <c r="G30" s="46" t="s">
        <v>137</v>
      </c>
      <c r="H30" s="44">
        <v>792</v>
      </c>
      <c r="I30" s="44">
        <f t="shared" si="0"/>
        <v>1919</v>
      </c>
      <c r="J30" s="45">
        <v>992</v>
      </c>
      <c r="K30" s="45">
        <v>927</v>
      </c>
    </row>
    <row r="31" spans="1:11" ht="18.95" customHeight="1">
      <c r="A31" s="43" t="s">
        <v>132</v>
      </c>
      <c r="B31" s="44">
        <v>2332</v>
      </c>
      <c r="C31" s="44">
        <f t="shared" si="1"/>
        <v>4069</v>
      </c>
      <c r="D31" s="45">
        <v>1921</v>
      </c>
      <c r="E31" s="45">
        <v>2148</v>
      </c>
      <c r="F31" s="8"/>
      <c r="G31" s="43" t="s">
        <v>139</v>
      </c>
      <c r="H31" s="44">
        <v>248</v>
      </c>
      <c r="I31" s="44">
        <f t="shared" si="0"/>
        <v>534</v>
      </c>
      <c r="J31" s="45">
        <v>281</v>
      </c>
      <c r="K31" s="45">
        <v>253</v>
      </c>
    </row>
    <row r="32" spans="1:11" ht="18.95" customHeight="1">
      <c r="A32" s="43" t="s">
        <v>134</v>
      </c>
      <c r="B32" s="44">
        <v>665</v>
      </c>
      <c r="C32" s="44">
        <f t="shared" si="1"/>
        <v>1573</v>
      </c>
      <c r="D32" s="45">
        <v>786</v>
      </c>
      <c r="E32" s="45">
        <v>787</v>
      </c>
      <c r="F32" s="8"/>
      <c r="G32" s="43" t="s">
        <v>141</v>
      </c>
      <c r="H32" s="44">
        <v>547</v>
      </c>
      <c r="I32" s="44">
        <f t="shared" si="0"/>
        <v>1338</v>
      </c>
      <c r="J32" s="45">
        <v>640</v>
      </c>
      <c r="K32" s="45">
        <v>698</v>
      </c>
    </row>
    <row r="33" spans="1:11" ht="18.95" customHeight="1">
      <c r="A33" s="43" t="s">
        <v>136</v>
      </c>
      <c r="B33" s="44">
        <v>275</v>
      </c>
      <c r="C33" s="44">
        <f t="shared" si="1"/>
        <v>648</v>
      </c>
      <c r="D33" s="45">
        <v>328</v>
      </c>
      <c r="E33" s="45">
        <v>320</v>
      </c>
      <c r="F33" s="8"/>
      <c r="G33" s="43" t="s">
        <v>143</v>
      </c>
      <c r="H33" s="44">
        <v>1663</v>
      </c>
      <c r="I33" s="44">
        <f t="shared" si="0"/>
        <v>4049</v>
      </c>
      <c r="J33" s="45">
        <v>1976</v>
      </c>
      <c r="K33" s="45">
        <v>2073</v>
      </c>
    </row>
    <row r="34" spans="1:11" ht="18.95" customHeight="1">
      <c r="A34" s="43" t="s">
        <v>138</v>
      </c>
      <c r="B34" s="44">
        <v>26</v>
      </c>
      <c r="C34" s="44">
        <f t="shared" si="1"/>
        <v>67</v>
      </c>
      <c r="D34" s="45">
        <v>35</v>
      </c>
      <c r="E34" s="45">
        <v>32</v>
      </c>
      <c r="F34" s="8"/>
      <c r="G34" s="43" t="s">
        <v>145</v>
      </c>
      <c r="H34" s="44">
        <v>1063</v>
      </c>
      <c r="I34" s="44">
        <f t="shared" si="0"/>
        <v>2225</v>
      </c>
      <c r="J34" s="45">
        <v>1088</v>
      </c>
      <c r="K34" s="45">
        <v>1137</v>
      </c>
    </row>
    <row r="35" spans="1:11" ht="18.95" customHeight="1">
      <c r="A35" s="43" t="s">
        <v>140</v>
      </c>
      <c r="B35" s="105" t="s">
        <v>296</v>
      </c>
      <c r="C35" s="45" t="s">
        <v>296</v>
      </c>
      <c r="D35" s="105" t="s">
        <v>296</v>
      </c>
      <c r="E35" s="105" t="s">
        <v>296</v>
      </c>
      <c r="F35" s="8"/>
      <c r="G35" s="43" t="s">
        <v>147</v>
      </c>
      <c r="H35" s="44">
        <v>400</v>
      </c>
      <c r="I35" s="44">
        <f t="shared" si="0"/>
        <v>742</v>
      </c>
      <c r="J35" s="45">
        <v>372</v>
      </c>
      <c r="K35" s="45">
        <v>370</v>
      </c>
    </row>
    <row r="36" spans="1:11" ht="18.95" customHeight="1">
      <c r="A36" s="43" t="s">
        <v>142</v>
      </c>
      <c r="B36" s="44">
        <v>775</v>
      </c>
      <c r="C36" s="44">
        <f t="shared" si="1"/>
        <v>1580</v>
      </c>
      <c r="D36" s="45">
        <v>804</v>
      </c>
      <c r="E36" s="45">
        <v>776</v>
      </c>
      <c r="F36" s="8"/>
      <c r="G36" s="43" t="s">
        <v>149</v>
      </c>
      <c r="H36" s="44">
        <v>896</v>
      </c>
      <c r="I36" s="44">
        <f t="shared" si="0"/>
        <v>2099</v>
      </c>
      <c r="J36" s="45">
        <v>1037</v>
      </c>
      <c r="K36" s="45">
        <v>1062</v>
      </c>
    </row>
    <row r="37" spans="1:11" ht="18.95" customHeight="1">
      <c r="A37" s="43" t="s">
        <v>144</v>
      </c>
      <c r="B37" s="44">
        <v>375</v>
      </c>
      <c r="C37" s="44">
        <f t="shared" si="1"/>
        <v>984</v>
      </c>
      <c r="D37" s="45">
        <v>462</v>
      </c>
      <c r="E37" s="45">
        <v>522</v>
      </c>
      <c r="F37" s="8"/>
      <c r="G37" s="43" t="s">
        <v>151</v>
      </c>
      <c r="H37" s="44">
        <v>192</v>
      </c>
      <c r="I37" s="44">
        <f t="shared" si="0"/>
        <v>338</v>
      </c>
      <c r="J37" s="45">
        <v>173</v>
      </c>
      <c r="K37" s="45">
        <v>165</v>
      </c>
    </row>
    <row r="38" spans="1:11" ht="18.95" customHeight="1">
      <c r="A38" s="43" t="s">
        <v>146</v>
      </c>
      <c r="B38" s="44">
        <v>1284</v>
      </c>
      <c r="C38" s="44">
        <f t="shared" si="1"/>
        <v>3094</v>
      </c>
      <c r="D38" s="45">
        <v>1546</v>
      </c>
      <c r="E38" s="45">
        <v>1548</v>
      </c>
      <c r="F38" s="8"/>
      <c r="G38" s="43" t="s">
        <v>153</v>
      </c>
      <c r="H38" s="44">
        <v>973</v>
      </c>
      <c r="I38" s="44">
        <f t="shared" si="0"/>
        <v>1923</v>
      </c>
      <c r="J38" s="45">
        <v>1018</v>
      </c>
      <c r="K38" s="45">
        <v>905</v>
      </c>
    </row>
    <row r="39" spans="1:11" ht="18.95" customHeight="1">
      <c r="A39" s="43" t="s">
        <v>148</v>
      </c>
      <c r="B39" s="44">
        <v>854</v>
      </c>
      <c r="C39" s="44">
        <f t="shared" si="1"/>
        <v>2157</v>
      </c>
      <c r="D39" s="45">
        <v>1092</v>
      </c>
      <c r="E39" s="45">
        <v>1065</v>
      </c>
      <c r="F39" s="8"/>
      <c r="G39" s="43" t="s">
        <v>155</v>
      </c>
      <c r="H39" s="44">
        <v>326</v>
      </c>
      <c r="I39" s="44">
        <f t="shared" si="0"/>
        <v>815</v>
      </c>
      <c r="J39" s="45">
        <v>411</v>
      </c>
      <c r="K39" s="45">
        <v>404</v>
      </c>
    </row>
    <row r="40" spans="1:11" ht="18.95" customHeight="1">
      <c r="A40" s="43" t="s">
        <v>150</v>
      </c>
      <c r="B40" s="44">
        <v>591</v>
      </c>
      <c r="C40" s="44">
        <f t="shared" si="1"/>
        <v>1482</v>
      </c>
      <c r="D40" s="45">
        <v>680</v>
      </c>
      <c r="E40" s="45">
        <v>802</v>
      </c>
      <c r="F40" s="8"/>
      <c r="G40" s="43" t="s">
        <v>157</v>
      </c>
      <c r="H40" s="44">
        <v>1032</v>
      </c>
      <c r="I40" s="44">
        <f t="shared" si="0"/>
        <v>2284</v>
      </c>
      <c r="J40" s="45">
        <v>1147</v>
      </c>
      <c r="K40" s="45">
        <v>1137</v>
      </c>
    </row>
    <row r="41" spans="1:11" ht="18.95" customHeight="1">
      <c r="A41" s="43" t="s">
        <v>152</v>
      </c>
      <c r="B41" s="44">
        <v>353</v>
      </c>
      <c r="C41" s="44">
        <f t="shared" si="1"/>
        <v>855</v>
      </c>
      <c r="D41" s="45">
        <v>421</v>
      </c>
      <c r="E41" s="45">
        <v>434</v>
      </c>
      <c r="F41" s="8"/>
      <c r="G41" s="43" t="s">
        <v>158</v>
      </c>
      <c r="H41" s="44">
        <v>566</v>
      </c>
      <c r="I41" s="44">
        <f t="shared" si="0"/>
        <v>1314</v>
      </c>
      <c r="J41" s="45">
        <v>629</v>
      </c>
      <c r="K41" s="45">
        <v>685</v>
      </c>
    </row>
    <row r="42" spans="1:11" ht="18.95" customHeight="1">
      <c r="A42" s="43" t="s">
        <v>154</v>
      </c>
      <c r="B42" s="44">
        <v>448</v>
      </c>
      <c r="C42" s="44">
        <f t="shared" si="1"/>
        <v>999</v>
      </c>
      <c r="D42" s="45">
        <v>479</v>
      </c>
      <c r="E42" s="45">
        <v>520</v>
      </c>
      <c r="F42" s="8"/>
      <c r="G42" s="43" t="s">
        <v>160</v>
      </c>
      <c r="H42" s="44">
        <v>726</v>
      </c>
      <c r="I42" s="44">
        <f t="shared" si="0"/>
        <v>1693</v>
      </c>
      <c r="J42" s="45">
        <v>866</v>
      </c>
      <c r="K42" s="45">
        <v>827</v>
      </c>
    </row>
    <row r="43" spans="1:11" ht="18.95" customHeight="1">
      <c r="A43" s="43" t="s">
        <v>156</v>
      </c>
      <c r="B43" s="44">
        <v>441</v>
      </c>
      <c r="C43" s="44">
        <f t="shared" si="1"/>
        <v>1063</v>
      </c>
      <c r="D43" s="45">
        <v>528</v>
      </c>
      <c r="E43" s="45">
        <v>535</v>
      </c>
      <c r="F43" s="8"/>
      <c r="G43" s="43" t="s">
        <v>162</v>
      </c>
      <c r="H43" s="44">
        <v>162</v>
      </c>
      <c r="I43" s="44">
        <f t="shared" si="0"/>
        <v>891</v>
      </c>
      <c r="J43" s="45">
        <v>391</v>
      </c>
      <c r="K43" s="45">
        <v>500</v>
      </c>
    </row>
    <row r="44" spans="1:11" ht="18.95" customHeight="1">
      <c r="A44" s="46" t="s">
        <v>17</v>
      </c>
      <c r="B44" s="44">
        <v>225</v>
      </c>
      <c r="C44" s="44">
        <f t="shared" si="1"/>
        <v>605</v>
      </c>
      <c r="D44" s="45">
        <v>259</v>
      </c>
      <c r="E44" s="45">
        <v>346</v>
      </c>
      <c r="F44" s="8"/>
      <c r="G44" s="43" t="s">
        <v>333</v>
      </c>
      <c r="H44" s="44">
        <v>345</v>
      </c>
      <c r="I44" s="44">
        <f t="shared" si="0"/>
        <v>807</v>
      </c>
      <c r="J44" s="45">
        <v>413</v>
      </c>
      <c r="K44" s="45">
        <v>394</v>
      </c>
    </row>
    <row r="45" spans="1:11" ht="18.95" customHeight="1">
      <c r="A45" s="43" t="s">
        <v>159</v>
      </c>
      <c r="B45" s="44">
        <v>1387</v>
      </c>
      <c r="C45" s="44">
        <f t="shared" si="1"/>
        <v>2419</v>
      </c>
      <c r="D45" s="45">
        <v>1176</v>
      </c>
      <c r="E45" s="45">
        <v>1243</v>
      </c>
      <c r="F45" s="8"/>
      <c r="G45" s="43" t="s">
        <v>166</v>
      </c>
      <c r="H45" s="169">
        <v>8</v>
      </c>
      <c r="I45" s="169">
        <f t="shared" si="0"/>
        <v>23</v>
      </c>
      <c r="J45" s="45">
        <v>13</v>
      </c>
      <c r="K45" s="45">
        <v>10</v>
      </c>
    </row>
    <row r="46" spans="1:11" ht="18.95" customHeight="1">
      <c r="A46" s="46" t="s">
        <v>161</v>
      </c>
      <c r="B46" s="44">
        <v>872</v>
      </c>
      <c r="C46" s="44">
        <f t="shared" si="1"/>
        <v>1760</v>
      </c>
      <c r="D46" s="45">
        <v>783</v>
      </c>
      <c r="E46" s="45">
        <v>977</v>
      </c>
      <c r="F46" s="8"/>
      <c r="G46" s="43" t="s">
        <v>168</v>
      </c>
      <c r="H46" s="44">
        <v>340</v>
      </c>
      <c r="I46" s="44">
        <f t="shared" si="0"/>
        <v>896</v>
      </c>
      <c r="J46" s="45">
        <v>431</v>
      </c>
      <c r="K46" s="45">
        <v>465</v>
      </c>
    </row>
    <row r="47" spans="1:11" ht="18.95" customHeight="1">
      <c r="A47" s="46" t="s">
        <v>163</v>
      </c>
      <c r="B47" s="44">
        <v>667</v>
      </c>
      <c r="C47" s="44">
        <f t="shared" si="1"/>
        <v>1361</v>
      </c>
      <c r="D47" s="45">
        <v>672</v>
      </c>
      <c r="E47" s="45">
        <v>689</v>
      </c>
      <c r="F47" s="8"/>
      <c r="G47" s="43" t="s">
        <v>170</v>
      </c>
      <c r="H47" s="44">
        <v>439</v>
      </c>
      <c r="I47" s="44">
        <f t="shared" si="0"/>
        <v>1080</v>
      </c>
      <c r="J47" s="45">
        <v>525</v>
      </c>
      <c r="K47" s="45">
        <v>555</v>
      </c>
    </row>
    <row r="48" spans="1:11" ht="18.95" customHeight="1">
      <c r="A48" s="46" t="s">
        <v>164</v>
      </c>
      <c r="B48" s="44">
        <v>976</v>
      </c>
      <c r="C48" s="44">
        <f t="shared" si="1"/>
        <v>1929</v>
      </c>
      <c r="D48" s="45">
        <v>892</v>
      </c>
      <c r="E48" s="45">
        <v>1037</v>
      </c>
      <c r="F48" s="8"/>
      <c r="G48" s="43" t="s">
        <v>172</v>
      </c>
      <c r="H48" s="44">
        <v>270</v>
      </c>
      <c r="I48" s="44">
        <f t="shared" si="0"/>
        <v>756</v>
      </c>
      <c r="J48" s="45">
        <v>340</v>
      </c>
      <c r="K48" s="45">
        <v>416</v>
      </c>
    </row>
    <row r="49" spans="1:11" ht="18.95" customHeight="1">
      <c r="A49" s="46" t="s">
        <v>165</v>
      </c>
      <c r="B49" s="44">
        <v>747</v>
      </c>
      <c r="C49" s="44">
        <f t="shared" si="1"/>
        <v>1528</v>
      </c>
      <c r="D49" s="45">
        <v>725</v>
      </c>
      <c r="E49" s="45">
        <v>803</v>
      </c>
      <c r="F49" s="8"/>
      <c r="G49" s="43" t="s">
        <v>348</v>
      </c>
      <c r="H49" s="44">
        <v>387</v>
      </c>
      <c r="I49" s="44">
        <f t="shared" si="0"/>
        <v>1054</v>
      </c>
      <c r="J49" s="45">
        <v>509</v>
      </c>
      <c r="K49" s="45">
        <v>545</v>
      </c>
    </row>
    <row r="50" spans="1:11" ht="18.95" customHeight="1">
      <c r="A50" s="46" t="s">
        <v>167</v>
      </c>
      <c r="B50" s="44">
        <v>664</v>
      </c>
      <c r="C50" s="44">
        <f t="shared" si="1"/>
        <v>1603</v>
      </c>
      <c r="D50" s="45">
        <v>768</v>
      </c>
      <c r="E50" s="45">
        <v>835</v>
      </c>
      <c r="F50" s="8"/>
      <c r="G50" s="43" t="s">
        <v>349</v>
      </c>
      <c r="H50" s="44">
        <v>45</v>
      </c>
      <c r="I50" s="44">
        <f t="shared" si="0"/>
        <v>115</v>
      </c>
      <c r="J50" s="45">
        <v>54</v>
      </c>
      <c r="K50" s="45">
        <v>61</v>
      </c>
    </row>
    <row r="51" spans="1:11" ht="18.95" customHeight="1">
      <c r="A51" s="46" t="s">
        <v>169</v>
      </c>
      <c r="B51" s="44">
        <v>888</v>
      </c>
      <c r="C51" s="44">
        <f t="shared" si="1"/>
        <v>2087</v>
      </c>
      <c r="D51" s="45">
        <v>1046</v>
      </c>
      <c r="E51" s="45">
        <v>1041</v>
      </c>
      <c r="F51" s="8"/>
      <c r="G51" s="43" t="s">
        <v>174</v>
      </c>
      <c r="H51" s="44">
        <v>415</v>
      </c>
      <c r="I51" s="44">
        <f t="shared" si="0"/>
        <v>996</v>
      </c>
      <c r="J51" s="45">
        <v>475</v>
      </c>
      <c r="K51" s="45">
        <v>521</v>
      </c>
    </row>
    <row r="52" spans="1:11" ht="18.75" customHeight="1">
      <c r="A52" s="46" t="s">
        <v>171</v>
      </c>
      <c r="B52" s="44">
        <v>887</v>
      </c>
      <c r="C52" s="44">
        <f t="shared" si="1"/>
        <v>2103</v>
      </c>
      <c r="D52" s="45">
        <v>1002</v>
      </c>
      <c r="E52" s="45">
        <v>1101</v>
      </c>
      <c r="F52" s="8"/>
      <c r="G52" s="43" t="s">
        <v>350</v>
      </c>
      <c r="H52" s="44">
        <v>474</v>
      </c>
      <c r="I52" s="44">
        <f t="shared" si="0"/>
        <v>1270</v>
      </c>
      <c r="J52" s="45">
        <v>632</v>
      </c>
      <c r="K52" s="45">
        <v>638</v>
      </c>
    </row>
    <row r="53" spans="1:11" ht="18.95" customHeight="1">
      <c r="A53" s="46" t="s">
        <v>173</v>
      </c>
      <c r="B53" s="44">
        <v>1083</v>
      </c>
      <c r="C53" s="44">
        <f t="shared" si="1"/>
        <v>2464</v>
      </c>
      <c r="D53" s="45">
        <v>1153</v>
      </c>
      <c r="E53" s="45">
        <v>1311</v>
      </c>
      <c r="F53" s="8"/>
      <c r="G53" s="43" t="s">
        <v>351</v>
      </c>
      <c r="H53" s="44">
        <v>631</v>
      </c>
      <c r="I53" s="44">
        <f t="shared" si="0"/>
        <v>1817</v>
      </c>
      <c r="J53" s="45">
        <v>870</v>
      </c>
      <c r="K53" s="45">
        <v>947</v>
      </c>
    </row>
    <row r="54" spans="1:11" ht="18.95" customHeight="1">
      <c r="A54" s="46" t="s">
        <v>175</v>
      </c>
      <c r="B54" s="44">
        <v>545</v>
      </c>
      <c r="C54" s="44">
        <f t="shared" si="1"/>
        <v>1481</v>
      </c>
      <c r="D54" s="45">
        <v>662</v>
      </c>
      <c r="E54" s="45">
        <v>819</v>
      </c>
      <c r="F54" s="8"/>
      <c r="G54" s="43" t="s">
        <v>176</v>
      </c>
      <c r="H54" s="44">
        <v>418</v>
      </c>
      <c r="I54" s="44">
        <f t="shared" si="0"/>
        <v>1001</v>
      </c>
      <c r="J54" s="45">
        <v>509</v>
      </c>
      <c r="K54" s="45">
        <v>492</v>
      </c>
    </row>
    <row r="55" spans="1:11" ht="18.95" customHeight="1">
      <c r="A55" s="46" t="s">
        <v>81</v>
      </c>
      <c r="B55" s="44">
        <v>739</v>
      </c>
      <c r="C55" s="44">
        <f t="shared" si="1"/>
        <v>1702</v>
      </c>
      <c r="D55" s="45">
        <v>792</v>
      </c>
      <c r="E55" s="45">
        <v>910</v>
      </c>
      <c r="F55" s="8"/>
      <c r="G55" s="43" t="s">
        <v>177</v>
      </c>
      <c r="H55" s="44">
        <v>586</v>
      </c>
      <c r="I55" s="44">
        <f t="shared" si="0"/>
        <v>1540</v>
      </c>
      <c r="J55" s="45">
        <v>768</v>
      </c>
      <c r="K55" s="45">
        <v>772</v>
      </c>
    </row>
    <row r="56" spans="1:11" ht="18.75" customHeight="1">
      <c r="A56" s="46" t="s">
        <v>83</v>
      </c>
      <c r="B56" s="44">
        <v>936</v>
      </c>
      <c r="C56" s="44">
        <f t="shared" si="1"/>
        <v>2319</v>
      </c>
      <c r="D56" s="45">
        <v>1065</v>
      </c>
      <c r="E56" s="45">
        <v>1254</v>
      </c>
      <c r="F56" s="8"/>
      <c r="G56" s="43" t="s">
        <v>179</v>
      </c>
      <c r="H56" s="44">
        <v>673</v>
      </c>
      <c r="I56" s="44">
        <f t="shared" si="0"/>
        <v>1627</v>
      </c>
      <c r="J56" s="45">
        <v>800</v>
      </c>
      <c r="K56" s="45">
        <v>827</v>
      </c>
    </row>
    <row r="57" spans="1:11" ht="18.75" customHeight="1">
      <c r="A57" s="46" t="s">
        <v>85</v>
      </c>
      <c r="B57" s="104">
        <v>798</v>
      </c>
      <c r="C57" s="104">
        <f>D57+E57</f>
        <v>1681</v>
      </c>
      <c r="D57" s="45">
        <v>783</v>
      </c>
      <c r="E57" s="45">
        <v>898</v>
      </c>
      <c r="F57" s="8"/>
      <c r="G57" s="43" t="s">
        <v>181</v>
      </c>
      <c r="H57" s="104">
        <v>407</v>
      </c>
      <c r="I57" s="104">
        <f t="shared" si="0"/>
        <v>1144</v>
      </c>
      <c r="J57" s="45">
        <v>579</v>
      </c>
      <c r="K57" s="45">
        <v>565</v>
      </c>
    </row>
    <row r="58" spans="1:11" ht="33" customHeight="1">
      <c r="A58" s="192" t="s">
        <v>354</v>
      </c>
      <c r="B58" s="192"/>
      <c r="C58" s="192"/>
      <c r="D58" s="192"/>
      <c r="E58" s="192"/>
      <c r="F58" s="192"/>
      <c r="G58" s="192"/>
      <c r="H58" s="192"/>
      <c r="I58" s="192"/>
      <c r="J58" s="192"/>
      <c r="K58" s="192"/>
    </row>
    <row r="59" spans="1:11" ht="20.100000000000001" customHeight="1">
      <c r="A59" s="181" t="s">
        <v>79</v>
      </c>
      <c r="B59" s="40"/>
      <c r="C59" s="183" t="s">
        <v>295</v>
      </c>
      <c r="D59" s="184"/>
      <c r="E59" s="185"/>
      <c r="F59" s="8"/>
      <c r="G59" s="181" t="s">
        <v>79</v>
      </c>
      <c r="H59" s="40" t="s">
        <v>78</v>
      </c>
      <c r="I59" s="183" t="s">
        <v>0</v>
      </c>
      <c r="J59" s="184"/>
      <c r="K59" s="185"/>
    </row>
    <row r="60" spans="1:11" ht="20.100000000000001" customHeight="1">
      <c r="A60" s="182"/>
      <c r="B60" s="41" t="s">
        <v>297</v>
      </c>
      <c r="C60" s="42" t="s">
        <v>292</v>
      </c>
      <c r="D60" s="42" t="s">
        <v>293</v>
      </c>
      <c r="E60" s="42" t="s">
        <v>294</v>
      </c>
      <c r="F60" s="8"/>
      <c r="G60" s="182"/>
      <c r="H60" s="41" t="s">
        <v>3</v>
      </c>
      <c r="I60" s="42" t="s">
        <v>6</v>
      </c>
      <c r="J60" s="42" t="s">
        <v>7</v>
      </c>
      <c r="K60" s="42" t="s">
        <v>8</v>
      </c>
    </row>
    <row r="61" spans="1:11" ht="18.95" customHeight="1">
      <c r="A61" s="43" t="s">
        <v>183</v>
      </c>
      <c r="B61" s="86">
        <v>1982</v>
      </c>
      <c r="C61" s="44">
        <f>D61+E61</f>
        <v>4617</v>
      </c>
      <c r="D61" s="87">
        <v>2330</v>
      </c>
      <c r="E61" s="88">
        <v>2287</v>
      </c>
      <c r="F61" s="8"/>
      <c r="G61" s="43" t="s">
        <v>271</v>
      </c>
      <c r="H61" s="44">
        <v>723</v>
      </c>
      <c r="I61" s="44">
        <f t="shared" ref="I61:I62" si="2">J61+K61</f>
        <v>1643</v>
      </c>
      <c r="J61" s="45">
        <v>810</v>
      </c>
      <c r="K61" s="45">
        <v>833</v>
      </c>
    </row>
    <row r="62" spans="1:11" ht="18.95" customHeight="1">
      <c r="A62" s="43" t="s">
        <v>185</v>
      </c>
      <c r="B62" s="44">
        <v>744</v>
      </c>
      <c r="C62" s="44">
        <f>D62+E62</f>
        <v>1613</v>
      </c>
      <c r="D62" s="45">
        <v>785</v>
      </c>
      <c r="E62" s="45">
        <v>828</v>
      </c>
      <c r="F62" s="8"/>
      <c r="G62" s="43" t="s">
        <v>178</v>
      </c>
      <c r="H62" s="44">
        <v>1217</v>
      </c>
      <c r="I62" s="44">
        <f t="shared" si="2"/>
        <v>2987</v>
      </c>
      <c r="J62" s="45">
        <v>1487</v>
      </c>
      <c r="K62" s="45">
        <v>1500</v>
      </c>
    </row>
    <row r="63" spans="1:11" ht="18.95" customHeight="1">
      <c r="A63" s="43" t="s">
        <v>187</v>
      </c>
      <c r="B63" s="44">
        <v>174</v>
      </c>
      <c r="C63" s="44">
        <f t="shared" ref="C63:C111" si="3">D63+E63</f>
        <v>387</v>
      </c>
      <c r="D63" s="45">
        <v>207</v>
      </c>
      <c r="E63" s="45">
        <v>180</v>
      </c>
      <c r="F63" s="8"/>
      <c r="G63" s="43" t="s">
        <v>180</v>
      </c>
      <c r="H63" s="44">
        <v>906</v>
      </c>
      <c r="I63" s="44">
        <f>J63+K63</f>
        <v>2502</v>
      </c>
      <c r="J63" s="45">
        <v>1247</v>
      </c>
      <c r="K63" s="45">
        <v>1255</v>
      </c>
    </row>
    <row r="64" spans="1:11" ht="18.95" customHeight="1">
      <c r="A64" s="43" t="s">
        <v>189</v>
      </c>
      <c r="B64" s="44">
        <v>1287</v>
      </c>
      <c r="C64" s="44">
        <f t="shared" si="3"/>
        <v>2760</v>
      </c>
      <c r="D64" s="45">
        <v>1348</v>
      </c>
      <c r="E64" s="45">
        <v>1412</v>
      </c>
      <c r="F64" s="8"/>
      <c r="G64" s="43" t="s">
        <v>182</v>
      </c>
      <c r="H64" s="44">
        <v>988</v>
      </c>
      <c r="I64" s="44">
        <f t="shared" ref="I64:I111" si="4">J64+K64</f>
        <v>2685</v>
      </c>
      <c r="J64" s="45">
        <v>1306</v>
      </c>
      <c r="K64" s="45">
        <v>1379</v>
      </c>
    </row>
    <row r="65" spans="1:11" ht="18.95" customHeight="1">
      <c r="A65" s="43" t="s">
        <v>191</v>
      </c>
      <c r="B65" s="44">
        <v>1172</v>
      </c>
      <c r="C65" s="44">
        <f t="shared" si="3"/>
        <v>2706</v>
      </c>
      <c r="D65" s="45">
        <v>1301</v>
      </c>
      <c r="E65" s="45">
        <v>1405</v>
      </c>
      <c r="F65" s="8"/>
      <c r="G65" s="43" t="s">
        <v>184</v>
      </c>
      <c r="H65" s="44">
        <v>989</v>
      </c>
      <c r="I65" s="44">
        <f t="shared" si="4"/>
        <v>2424</v>
      </c>
      <c r="J65" s="45">
        <v>1167</v>
      </c>
      <c r="K65" s="45">
        <v>1257</v>
      </c>
    </row>
    <row r="66" spans="1:11" ht="18.95" customHeight="1">
      <c r="A66" s="43" t="s">
        <v>193</v>
      </c>
      <c r="B66" s="44">
        <v>669</v>
      </c>
      <c r="C66" s="44">
        <f t="shared" si="3"/>
        <v>1693</v>
      </c>
      <c r="D66" s="45">
        <v>855</v>
      </c>
      <c r="E66" s="45">
        <v>838</v>
      </c>
      <c r="F66" s="8"/>
      <c r="G66" s="43" t="s">
        <v>186</v>
      </c>
      <c r="H66" s="44">
        <v>581</v>
      </c>
      <c r="I66" s="44">
        <f t="shared" si="4"/>
        <v>1160</v>
      </c>
      <c r="J66" s="45">
        <v>569</v>
      </c>
      <c r="K66" s="45">
        <v>591</v>
      </c>
    </row>
    <row r="67" spans="1:11" ht="18.95" customHeight="1">
      <c r="A67" s="43" t="s">
        <v>334</v>
      </c>
      <c r="B67" s="44">
        <v>301</v>
      </c>
      <c r="C67" s="44">
        <f t="shared" si="3"/>
        <v>785</v>
      </c>
      <c r="D67" s="45">
        <v>366</v>
      </c>
      <c r="E67" s="45">
        <v>419</v>
      </c>
      <c r="F67" s="8"/>
      <c r="G67" s="43" t="s">
        <v>188</v>
      </c>
      <c r="H67" s="44">
        <v>719</v>
      </c>
      <c r="I67" s="44">
        <f t="shared" si="4"/>
        <v>1769</v>
      </c>
      <c r="J67" s="45">
        <v>864</v>
      </c>
      <c r="K67" s="45">
        <v>905</v>
      </c>
    </row>
    <row r="68" spans="1:11" ht="18.95" customHeight="1">
      <c r="A68" s="43" t="s">
        <v>335</v>
      </c>
      <c r="B68" s="44">
        <v>310</v>
      </c>
      <c r="C68" s="44">
        <f t="shared" si="3"/>
        <v>923</v>
      </c>
      <c r="D68" s="45">
        <v>445</v>
      </c>
      <c r="E68" s="45">
        <v>478</v>
      </c>
      <c r="F68" s="8"/>
      <c r="G68" s="43" t="s">
        <v>190</v>
      </c>
      <c r="H68" s="44">
        <v>574</v>
      </c>
      <c r="I68" s="44">
        <f t="shared" si="4"/>
        <v>1211</v>
      </c>
      <c r="J68" s="45">
        <v>676</v>
      </c>
      <c r="K68" s="45">
        <v>535</v>
      </c>
    </row>
    <row r="69" spans="1:11" ht="18.95" customHeight="1">
      <c r="A69" s="43" t="s">
        <v>16</v>
      </c>
      <c r="B69" s="44">
        <v>521</v>
      </c>
      <c r="C69" s="44">
        <f t="shared" si="3"/>
        <v>1140</v>
      </c>
      <c r="D69" s="45">
        <v>535</v>
      </c>
      <c r="E69" s="45">
        <v>605</v>
      </c>
      <c r="F69" s="8"/>
      <c r="G69" s="43" t="s">
        <v>192</v>
      </c>
      <c r="H69" s="44">
        <v>272</v>
      </c>
      <c r="I69" s="44">
        <f t="shared" si="4"/>
        <v>627</v>
      </c>
      <c r="J69" s="45">
        <v>305</v>
      </c>
      <c r="K69" s="45">
        <v>322</v>
      </c>
    </row>
    <row r="70" spans="1:11" ht="18.95" customHeight="1">
      <c r="A70" s="43" t="s">
        <v>196</v>
      </c>
      <c r="B70" s="44">
        <v>503</v>
      </c>
      <c r="C70" s="44">
        <f t="shared" si="3"/>
        <v>1295</v>
      </c>
      <c r="D70" s="45">
        <v>602</v>
      </c>
      <c r="E70" s="45">
        <v>693</v>
      </c>
      <c r="F70" s="8"/>
      <c r="G70" s="43" t="s">
        <v>194</v>
      </c>
      <c r="H70" s="44">
        <v>9095</v>
      </c>
      <c r="I70" s="44">
        <f t="shared" si="4"/>
        <v>21998</v>
      </c>
      <c r="J70" s="45">
        <v>10590</v>
      </c>
      <c r="K70" s="45">
        <v>11408</v>
      </c>
    </row>
    <row r="71" spans="1:11" ht="18.95" customHeight="1">
      <c r="A71" s="43" t="s">
        <v>198</v>
      </c>
      <c r="B71" s="44">
        <v>921</v>
      </c>
      <c r="C71" s="44">
        <f t="shared" si="3"/>
        <v>2252</v>
      </c>
      <c r="D71" s="45">
        <v>1083</v>
      </c>
      <c r="E71" s="45">
        <v>1169</v>
      </c>
      <c r="F71" s="8"/>
      <c r="G71" s="43" t="s">
        <v>195</v>
      </c>
      <c r="H71" s="44">
        <v>15</v>
      </c>
      <c r="I71" s="44">
        <f t="shared" si="4"/>
        <v>39</v>
      </c>
      <c r="J71" s="45">
        <v>21</v>
      </c>
      <c r="K71" s="45">
        <v>18</v>
      </c>
    </row>
    <row r="72" spans="1:11" ht="18.95" customHeight="1">
      <c r="A72" s="43" t="s">
        <v>200</v>
      </c>
      <c r="B72" s="44">
        <v>661</v>
      </c>
      <c r="C72" s="44">
        <f t="shared" si="3"/>
        <v>1431</v>
      </c>
      <c r="D72" s="45">
        <v>683</v>
      </c>
      <c r="E72" s="45">
        <v>748</v>
      </c>
      <c r="F72" s="8"/>
      <c r="G72" s="43" t="s">
        <v>197</v>
      </c>
      <c r="H72" s="44">
        <v>985</v>
      </c>
      <c r="I72" s="44">
        <f t="shared" si="4"/>
        <v>2959</v>
      </c>
      <c r="J72" s="45">
        <v>1445</v>
      </c>
      <c r="K72" s="45">
        <v>1514</v>
      </c>
    </row>
    <row r="73" spans="1:11" ht="18.95" customHeight="1">
      <c r="A73" s="43" t="s">
        <v>202</v>
      </c>
      <c r="B73" s="44">
        <v>820</v>
      </c>
      <c r="C73" s="44">
        <f t="shared" si="3"/>
        <v>1883</v>
      </c>
      <c r="D73" s="45">
        <v>877</v>
      </c>
      <c r="E73" s="45">
        <v>1006</v>
      </c>
      <c r="F73" s="8"/>
      <c r="G73" s="43" t="s">
        <v>199</v>
      </c>
      <c r="H73" s="44">
        <v>6318</v>
      </c>
      <c r="I73" s="44">
        <f t="shared" si="4"/>
        <v>13832</v>
      </c>
      <c r="J73" s="45">
        <v>6991</v>
      </c>
      <c r="K73" s="45">
        <v>6841</v>
      </c>
    </row>
    <row r="74" spans="1:11" ht="18.95" customHeight="1">
      <c r="A74" s="43" t="s">
        <v>204</v>
      </c>
      <c r="B74" s="44">
        <v>940</v>
      </c>
      <c r="C74" s="44">
        <f t="shared" si="3"/>
        <v>2252</v>
      </c>
      <c r="D74" s="45">
        <v>1112</v>
      </c>
      <c r="E74" s="45">
        <v>1140</v>
      </c>
      <c r="F74" s="8"/>
      <c r="G74" s="43" t="s">
        <v>201</v>
      </c>
      <c r="H74" s="44">
        <v>868</v>
      </c>
      <c r="I74" s="44">
        <f t="shared" si="4"/>
        <v>1510</v>
      </c>
      <c r="J74" s="45">
        <v>768</v>
      </c>
      <c r="K74" s="45">
        <v>742</v>
      </c>
    </row>
    <row r="75" spans="1:11" ht="18.95" customHeight="1">
      <c r="A75" s="43" t="s">
        <v>206</v>
      </c>
      <c r="B75" s="44">
        <v>1266</v>
      </c>
      <c r="C75" s="44">
        <f t="shared" si="3"/>
        <v>2418</v>
      </c>
      <c r="D75" s="45">
        <v>1143</v>
      </c>
      <c r="E75" s="45">
        <v>1275</v>
      </c>
      <c r="F75" s="8"/>
      <c r="G75" s="43" t="s">
        <v>203</v>
      </c>
      <c r="H75" s="44">
        <v>1155</v>
      </c>
      <c r="I75" s="44">
        <f t="shared" si="4"/>
        <v>1992</v>
      </c>
      <c r="J75" s="45">
        <v>1020</v>
      </c>
      <c r="K75" s="45">
        <v>972</v>
      </c>
    </row>
    <row r="76" spans="1:11" ht="18.95" customHeight="1">
      <c r="A76" s="43" t="s">
        <v>208</v>
      </c>
      <c r="B76" s="44">
        <v>748</v>
      </c>
      <c r="C76" s="44">
        <f t="shared" si="3"/>
        <v>1425</v>
      </c>
      <c r="D76" s="45">
        <v>690</v>
      </c>
      <c r="E76" s="45">
        <v>735</v>
      </c>
      <c r="F76" s="8"/>
      <c r="G76" s="43" t="s">
        <v>205</v>
      </c>
      <c r="H76" s="44">
        <v>727</v>
      </c>
      <c r="I76" s="44">
        <f t="shared" si="4"/>
        <v>1638</v>
      </c>
      <c r="J76" s="45">
        <v>788</v>
      </c>
      <c r="K76" s="45">
        <v>850</v>
      </c>
    </row>
    <row r="77" spans="1:11" ht="18.95" customHeight="1">
      <c r="A77" s="43" t="s">
        <v>210</v>
      </c>
      <c r="B77" s="44">
        <v>1160</v>
      </c>
      <c r="C77" s="44">
        <f t="shared" si="3"/>
        <v>2349</v>
      </c>
      <c r="D77" s="45">
        <v>1151</v>
      </c>
      <c r="E77" s="45">
        <v>1198</v>
      </c>
      <c r="F77" s="8"/>
      <c r="G77" s="43" t="s">
        <v>207</v>
      </c>
      <c r="H77" s="44">
        <v>413</v>
      </c>
      <c r="I77" s="44">
        <f t="shared" si="4"/>
        <v>855</v>
      </c>
      <c r="J77" s="45">
        <v>425</v>
      </c>
      <c r="K77" s="45">
        <v>430</v>
      </c>
    </row>
    <row r="78" spans="1:11" ht="18.95" customHeight="1">
      <c r="A78" s="43" t="s">
        <v>212</v>
      </c>
      <c r="B78" s="44">
        <v>303</v>
      </c>
      <c r="C78" s="44">
        <f t="shared" si="3"/>
        <v>723</v>
      </c>
      <c r="D78" s="45">
        <v>337</v>
      </c>
      <c r="E78" s="45">
        <v>386</v>
      </c>
      <c r="F78" s="8"/>
      <c r="G78" s="43" t="s">
        <v>209</v>
      </c>
      <c r="H78" s="44">
        <v>444</v>
      </c>
      <c r="I78" s="44">
        <f t="shared" si="4"/>
        <v>1213</v>
      </c>
      <c r="J78" s="45">
        <v>618</v>
      </c>
      <c r="K78" s="45">
        <v>595</v>
      </c>
    </row>
    <row r="79" spans="1:11" ht="18.95" customHeight="1">
      <c r="A79" s="43" t="s">
        <v>214</v>
      </c>
      <c r="B79" s="44">
        <v>266</v>
      </c>
      <c r="C79" s="44">
        <f t="shared" si="3"/>
        <v>608</v>
      </c>
      <c r="D79" s="45">
        <v>258</v>
      </c>
      <c r="E79" s="45">
        <v>350</v>
      </c>
      <c r="F79" s="8"/>
      <c r="G79" s="43" t="s">
        <v>211</v>
      </c>
      <c r="H79" s="44">
        <v>775</v>
      </c>
      <c r="I79" s="44">
        <f t="shared" si="4"/>
        <v>1648</v>
      </c>
      <c r="J79" s="45">
        <v>871</v>
      </c>
      <c r="K79" s="45">
        <v>777</v>
      </c>
    </row>
    <row r="80" spans="1:11" ht="18.95" customHeight="1">
      <c r="A80" s="43" t="s">
        <v>216</v>
      </c>
      <c r="B80" s="44">
        <v>511</v>
      </c>
      <c r="C80" s="44">
        <f t="shared" si="3"/>
        <v>1191</v>
      </c>
      <c r="D80" s="45">
        <v>523</v>
      </c>
      <c r="E80" s="45">
        <v>668</v>
      </c>
      <c r="F80" s="8"/>
      <c r="G80" s="43" t="s">
        <v>213</v>
      </c>
      <c r="H80" s="44">
        <v>1096</v>
      </c>
      <c r="I80" s="44">
        <f t="shared" si="4"/>
        <v>2519</v>
      </c>
      <c r="J80" s="45">
        <v>1385</v>
      </c>
      <c r="K80" s="45">
        <v>1134</v>
      </c>
    </row>
    <row r="81" spans="1:11" ht="18.95" customHeight="1">
      <c r="A81" s="43" t="s">
        <v>218</v>
      </c>
      <c r="B81" s="44">
        <v>311</v>
      </c>
      <c r="C81" s="44">
        <f t="shared" si="3"/>
        <v>674</v>
      </c>
      <c r="D81" s="45">
        <v>273</v>
      </c>
      <c r="E81" s="45">
        <v>401</v>
      </c>
      <c r="F81" s="8"/>
      <c r="G81" s="43" t="s">
        <v>215</v>
      </c>
      <c r="H81" s="44">
        <v>1276</v>
      </c>
      <c r="I81" s="44">
        <f t="shared" si="4"/>
        <v>2681</v>
      </c>
      <c r="J81" s="45">
        <v>1373</v>
      </c>
      <c r="K81" s="45">
        <v>1308</v>
      </c>
    </row>
    <row r="82" spans="1:11" ht="18.95" customHeight="1">
      <c r="A82" s="43" t="s">
        <v>220</v>
      </c>
      <c r="B82" s="44">
        <v>318</v>
      </c>
      <c r="C82" s="44">
        <f t="shared" si="3"/>
        <v>769</v>
      </c>
      <c r="D82" s="45">
        <v>362</v>
      </c>
      <c r="E82" s="45">
        <v>407</v>
      </c>
      <c r="F82" s="8"/>
      <c r="G82" s="43" t="s">
        <v>217</v>
      </c>
      <c r="H82" s="44">
        <v>1092</v>
      </c>
      <c r="I82" s="44">
        <f t="shared" si="4"/>
        <v>2751</v>
      </c>
      <c r="J82" s="45">
        <v>1370</v>
      </c>
      <c r="K82" s="45">
        <v>1381</v>
      </c>
    </row>
    <row r="83" spans="1:11" ht="18.95" customHeight="1">
      <c r="A83" s="46" t="s">
        <v>222</v>
      </c>
      <c r="B83" s="44">
        <v>117</v>
      </c>
      <c r="C83" s="44">
        <f t="shared" si="3"/>
        <v>289</v>
      </c>
      <c r="D83" s="45">
        <v>128</v>
      </c>
      <c r="E83" s="45">
        <v>161</v>
      </c>
      <c r="F83" s="8"/>
      <c r="G83" s="43" t="s">
        <v>219</v>
      </c>
      <c r="H83" s="44">
        <v>1040</v>
      </c>
      <c r="I83" s="44">
        <f t="shared" si="4"/>
        <v>2373</v>
      </c>
      <c r="J83" s="45">
        <v>1247</v>
      </c>
      <c r="K83" s="45">
        <v>1126</v>
      </c>
    </row>
    <row r="84" spans="1:11" ht="18.95" customHeight="1">
      <c r="A84" s="46" t="s">
        <v>224</v>
      </c>
      <c r="B84" s="44">
        <v>89</v>
      </c>
      <c r="C84" s="44">
        <f t="shared" si="3"/>
        <v>210</v>
      </c>
      <c r="D84" s="45">
        <v>106</v>
      </c>
      <c r="E84" s="45">
        <v>104</v>
      </c>
      <c r="F84" s="8"/>
      <c r="G84" s="43" t="s">
        <v>221</v>
      </c>
      <c r="H84" s="44">
        <v>756</v>
      </c>
      <c r="I84" s="44">
        <f t="shared" si="4"/>
        <v>1792</v>
      </c>
      <c r="J84" s="45">
        <v>945</v>
      </c>
      <c r="K84" s="45">
        <v>847</v>
      </c>
    </row>
    <row r="85" spans="1:11" ht="18.95" customHeight="1">
      <c r="A85" s="46" t="s">
        <v>226</v>
      </c>
      <c r="B85" s="44">
        <v>52</v>
      </c>
      <c r="C85" s="44">
        <f t="shared" si="3"/>
        <v>98</v>
      </c>
      <c r="D85" s="45">
        <v>49</v>
      </c>
      <c r="E85" s="45">
        <v>49</v>
      </c>
      <c r="F85" s="8"/>
      <c r="G85" s="43" t="s">
        <v>275</v>
      </c>
      <c r="H85" s="44">
        <v>978</v>
      </c>
      <c r="I85" s="44">
        <f t="shared" si="4"/>
        <v>2458</v>
      </c>
      <c r="J85" s="45">
        <v>1246</v>
      </c>
      <c r="K85" s="45">
        <v>1212</v>
      </c>
    </row>
    <row r="86" spans="1:11" ht="18.95" customHeight="1">
      <c r="A86" s="46" t="s">
        <v>274</v>
      </c>
      <c r="B86" s="44">
        <v>755</v>
      </c>
      <c r="C86" s="44">
        <f t="shared" si="3"/>
        <v>1458</v>
      </c>
      <c r="D86" s="45">
        <v>726</v>
      </c>
      <c r="E86" s="45">
        <v>732</v>
      </c>
      <c r="F86" s="8"/>
      <c r="G86" s="43" t="s">
        <v>223</v>
      </c>
      <c r="H86" s="44">
        <v>1464</v>
      </c>
      <c r="I86" s="44">
        <f t="shared" si="4"/>
        <v>3488</v>
      </c>
      <c r="J86" s="45">
        <v>1784</v>
      </c>
      <c r="K86" s="45">
        <v>1704</v>
      </c>
    </row>
    <row r="87" spans="1:11" ht="18.95" customHeight="1">
      <c r="A87" s="46" t="s">
        <v>276</v>
      </c>
      <c r="B87" s="44">
        <v>840</v>
      </c>
      <c r="C87" s="44">
        <f t="shared" si="3"/>
        <v>1495</v>
      </c>
      <c r="D87" s="45">
        <v>718</v>
      </c>
      <c r="E87" s="45">
        <v>777</v>
      </c>
      <c r="F87" s="8"/>
      <c r="G87" s="43" t="s">
        <v>225</v>
      </c>
      <c r="H87" s="44">
        <v>1234</v>
      </c>
      <c r="I87" s="44">
        <f t="shared" si="4"/>
        <v>2677</v>
      </c>
      <c r="J87" s="45">
        <v>1461</v>
      </c>
      <c r="K87" s="45">
        <v>1216</v>
      </c>
    </row>
    <row r="88" spans="1:11" ht="18.95" customHeight="1">
      <c r="A88" s="46" t="s">
        <v>277</v>
      </c>
      <c r="B88" s="44">
        <v>937</v>
      </c>
      <c r="C88" s="44">
        <f t="shared" si="3"/>
        <v>2210</v>
      </c>
      <c r="D88" s="45">
        <v>1068</v>
      </c>
      <c r="E88" s="45">
        <v>1142</v>
      </c>
      <c r="F88" s="8"/>
      <c r="G88" s="43" t="s">
        <v>227</v>
      </c>
      <c r="H88" s="44">
        <v>1405</v>
      </c>
      <c r="I88" s="44">
        <f t="shared" si="4"/>
        <v>3002</v>
      </c>
      <c r="J88" s="45">
        <v>1588</v>
      </c>
      <c r="K88" s="45">
        <v>1414</v>
      </c>
    </row>
    <row r="89" spans="1:11" ht="18.95" customHeight="1">
      <c r="A89" s="46" t="s">
        <v>278</v>
      </c>
      <c r="B89" s="44">
        <v>646</v>
      </c>
      <c r="C89" s="44">
        <f t="shared" si="3"/>
        <v>1521</v>
      </c>
      <c r="D89" s="45">
        <v>775</v>
      </c>
      <c r="E89" s="45">
        <v>746</v>
      </c>
      <c r="F89" s="8"/>
      <c r="G89" s="43" t="s">
        <v>228</v>
      </c>
      <c r="H89" s="44">
        <v>962</v>
      </c>
      <c r="I89" s="44">
        <f t="shared" si="4"/>
        <v>2452</v>
      </c>
      <c r="J89" s="45">
        <v>1255</v>
      </c>
      <c r="K89" s="45">
        <v>1197</v>
      </c>
    </row>
    <row r="90" spans="1:11" ht="18.95" customHeight="1">
      <c r="A90" s="46" t="s">
        <v>279</v>
      </c>
      <c r="B90" s="44">
        <v>706</v>
      </c>
      <c r="C90" s="44">
        <f t="shared" si="3"/>
        <v>1653</v>
      </c>
      <c r="D90" s="45">
        <v>815</v>
      </c>
      <c r="E90" s="45">
        <v>838</v>
      </c>
      <c r="F90" s="8"/>
      <c r="G90" s="43" t="s">
        <v>230</v>
      </c>
      <c r="H90" s="44">
        <v>0</v>
      </c>
      <c r="I90" s="44">
        <f t="shared" si="4"/>
        <v>0</v>
      </c>
      <c r="J90" s="45">
        <v>0</v>
      </c>
      <c r="K90" s="45">
        <v>0</v>
      </c>
    </row>
    <row r="91" spans="1:11" ht="18.95" customHeight="1">
      <c r="A91" s="46" t="s">
        <v>280</v>
      </c>
      <c r="B91" s="44">
        <v>1078</v>
      </c>
      <c r="C91" s="44">
        <f t="shared" si="3"/>
        <v>2698</v>
      </c>
      <c r="D91" s="45">
        <v>1306</v>
      </c>
      <c r="E91" s="45">
        <v>1392</v>
      </c>
      <c r="F91" s="8"/>
      <c r="G91" s="43" t="s">
        <v>232</v>
      </c>
      <c r="H91" s="44">
        <v>385</v>
      </c>
      <c r="I91" s="44">
        <f t="shared" si="4"/>
        <v>987</v>
      </c>
      <c r="J91" s="45">
        <v>496</v>
      </c>
      <c r="K91" s="45">
        <v>491</v>
      </c>
    </row>
    <row r="92" spans="1:11" ht="18.95" customHeight="1">
      <c r="A92" s="46" t="s">
        <v>229</v>
      </c>
      <c r="B92" s="44">
        <v>699</v>
      </c>
      <c r="C92" s="44">
        <f t="shared" si="3"/>
        <v>1450</v>
      </c>
      <c r="D92" s="45">
        <v>730</v>
      </c>
      <c r="E92" s="45">
        <v>720</v>
      </c>
      <c r="F92" s="8"/>
      <c r="G92" s="43" t="s">
        <v>234</v>
      </c>
      <c r="H92" s="44">
        <v>625</v>
      </c>
      <c r="I92" s="44">
        <f t="shared" si="4"/>
        <v>1560</v>
      </c>
      <c r="J92" s="45">
        <v>794</v>
      </c>
      <c r="K92" s="45">
        <v>766</v>
      </c>
    </row>
    <row r="93" spans="1:11" ht="18.95" customHeight="1">
      <c r="A93" s="46" t="s">
        <v>231</v>
      </c>
      <c r="B93" s="44">
        <v>1189</v>
      </c>
      <c r="C93" s="44">
        <f t="shared" si="3"/>
        <v>2588</v>
      </c>
      <c r="D93" s="45">
        <v>1305</v>
      </c>
      <c r="E93" s="45">
        <v>1283</v>
      </c>
      <c r="F93" s="8"/>
      <c r="G93" s="43" t="s">
        <v>236</v>
      </c>
      <c r="H93" s="44">
        <v>692</v>
      </c>
      <c r="I93" s="44">
        <f t="shared" si="4"/>
        <v>1687</v>
      </c>
      <c r="J93" s="45">
        <v>858</v>
      </c>
      <c r="K93" s="45">
        <v>829</v>
      </c>
    </row>
    <row r="94" spans="1:11" ht="18.95" customHeight="1">
      <c r="A94" s="46" t="s">
        <v>233</v>
      </c>
      <c r="B94" s="44">
        <v>819</v>
      </c>
      <c r="C94" s="44">
        <f t="shared" si="3"/>
        <v>1704</v>
      </c>
      <c r="D94" s="45">
        <v>859</v>
      </c>
      <c r="E94" s="45">
        <v>845</v>
      </c>
      <c r="F94" s="8"/>
      <c r="G94" s="43" t="s">
        <v>238</v>
      </c>
      <c r="H94" s="44">
        <v>2380</v>
      </c>
      <c r="I94" s="44">
        <f t="shared" si="4"/>
        <v>4267</v>
      </c>
      <c r="J94" s="45">
        <v>2073</v>
      </c>
      <c r="K94" s="45">
        <v>2194</v>
      </c>
    </row>
    <row r="95" spans="1:11" ht="18.95" customHeight="1">
      <c r="A95" s="46" t="s">
        <v>235</v>
      </c>
      <c r="B95" s="44">
        <v>866</v>
      </c>
      <c r="C95" s="44">
        <f t="shared" si="3"/>
        <v>1848</v>
      </c>
      <c r="D95" s="45">
        <v>952</v>
      </c>
      <c r="E95" s="45">
        <v>896</v>
      </c>
      <c r="F95" s="8"/>
      <c r="G95" s="43" t="s">
        <v>240</v>
      </c>
      <c r="H95" s="44">
        <v>2490</v>
      </c>
      <c r="I95" s="44">
        <f t="shared" si="4"/>
        <v>4168</v>
      </c>
      <c r="J95" s="45">
        <v>2084</v>
      </c>
      <c r="K95" s="45">
        <v>2084</v>
      </c>
    </row>
    <row r="96" spans="1:11" ht="18.95" customHeight="1">
      <c r="A96" s="46" t="s">
        <v>237</v>
      </c>
      <c r="B96" s="44">
        <v>1060</v>
      </c>
      <c r="C96" s="44">
        <f t="shared" si="3"/>
        <v>2331</v>
      </c>
      <c r="D96" s="45">
        <v>1141</v>
      </c>
      <c r="E96" s="45">
        <v>1190</v>
      </c>
      <c r="F96" s="8"/>
      <c r="G96" s="43" t="s">
        <v>242</v>
      </c>
      <c r="H96" s="44">
        <v>1333</v>
      </c>
      <c r="I96" s="44">
        <f t="shared" si="4"/>
        <v>2487</v>
      </c>
      <c r="J96" s="45">
        <v>1243</v>
      </c>
      <c r="K96" s="45">
        <v>1244</v>
      </c>
    </row>
    <row r="97" spans="1:17" ht="18.95" customHeight="1">
      <c r="A97" s="46" t="s">
        <v>239</v>
      </c>
      <c r="B97" s="44">
        <v>841</v>
      </c>
      <c r="C97" s="44">
        <f t="shared" si="3"/>
        <v>2646</v>
      </c>
      <c r="D97" s="45">
        <v>1250</v>
      </c>
      <c r="E97" s="45">
        <v>1396</v>
      </c>
      <c r="F97" s="8"/>
      <c r="G97" s="43" t="s">
        <v>244</v>
      </c>
      <c r="H97" s="44">
        <v>2492</v>
      </c>
      <c r="I97" s="44">
        <f t="shared" si="4"/>
        <v>5332</v>
      </c>
      <c r="J97" s="45">
        <v>2647</v>
      </c>
      <c r="K97" s="45">
        <v>2685</v>
      </c>
    </row>
    <row r="98" spans="1:17" ht="18.95" customHeight="1">
      <c r="A98" s="46" t="s">
        <v>241</v>
      </c>
      <c r="B98" s="44">
        <v>943</v>
      </c>
      <c r="C98" s="44">
        <f t="shared" si="3"/>
        <v>2494</v>
      </c>
      <c r="D98" s="45">
        <v>1248</v>
      </c>
      <c r="E98" s="45">
        <v>1246</v>
      </c>
      <c r="F98" s="8"/>
      <c r="G98" s="43" t="s">
        <v>246</v>
      </c>
      <c r="H98" s="44">
        <v>1684</v>
      </c>
      <c r="I98" s="44">
        <f t="shared" si="4"/>
        <v>3401</v>
      </c>
      <c r="J98" s="45">
        <v>1673</v>
      </c>
      <c r="K98" s="45">
        <v>1728</v>
      </c>
    </row>
    <row r="99" spans="1:17" ht="18.95" customHeight="1">
      <c r="A99" s="46" t="s">
        <v>243</v>
      </c>
      <c r="B99" s="44">
        <v>1031</v>
      </c>
      <c r="C99" s="44">
        <f t="shared" si="3"/>
        <v>2570</v>
      </c>
      <c r="D99" s="45">
        <v>1255</v>
      </c>
      <c r="E99" s="45">
        <v>1315</v>
      </c>
      <c r="F99" s="8"/>
      <c r="G99" s="43" t="s">
        <v>248</v>
      </c>
      <c r="H99" s="44">
        <v>1485</v>
      </c>
      <c r="I99" s="44">
        <f t="shared" si="4"/>
        <v>3173</v>
      </c>
      <c r="J99" s="45">
        <v>1632</v>
      </c>
      <c r="K99" s="45">
        <v>1541</v>
      </c>
    </row>
    <row r="100" spans="1:17" ht="18.95" customHeight="1">
      <c r="A100" s="46" t="s">
        <v>245</v>
      </c>
      <c r="B100" s="44">
        <v>905</v>
      </c>
      <c r="C100" s="44">
        <f t="shared" si="3"/>
        <v>2216</v>
      </c>
      <c r="D100" s="45">
        <v>1097</v>
      </c>
      <c r="E100" s="45">
        <v>1119</v>
      </c>
      <c r="F100" s="8"/>
      <c r="G100" s="43" t="s">
        <v>250</v>
      </c>
      <c r="H100" s="44">
        <v>1579</v>
      </c>
      <c r="I100" s="44">
        <f t="shared" si="4"/>
        <v>3157</v>
      </c>
      <c r="J100" s="45">
        <v>1620</v>
      </c>
      <c r="K100" s="45">
        <v>1537</v>
      </c>
    </row>
    <row r="101" spans="1:17" ht="18.95" customHeight="1">
      <c r="A101" s="46" t="s">
        <v>247</v>
      </c>
      <c r="B101" s="44">
        <v>747</v>
      </c>
      <c r="C101" s="44">
        <f t="shared" si="3"/>
        <v>2072</v>
      </c>
      <c r="D101" s="45">
        <v>1028</v>
      </c>
      <c r="E101" s="45">
        <v>1044</v>
      </c>
      <c r="F101" s="8"/>
      <c r="G101" s="43" t="s">
        <v>27</v>
      </c>
      <c r="H101" s="44">
        <v>5493</v>
      </c>
      <c r="I101" s="44">
        <f t="shared" si="4"/>
        <v>12620</v>
      </c>
      <c r="J101" s="45">
        <v>6263</v>
      </c>
      <c r="K101" s="45">
        <v>6357</v>
      </c>
    </row>
    <row r="102" spans="1:17" ht="18.95" customHeight="1">
      <c r="A102" s="46" t="s">
        <v>249</v>
      </c>
      <c r="B102" s="44">
        <v>752</v>
      </c>
      <c r="C102" s="44">
        <f t="shared" si="3"/>
        <v>1851</v>
      </c>
      <c r="D102" s="45">
        <v>881</v>
      </c>
      <c r="E102" s="45">
        <v>970</v>
      </c>
      <c r="F102" s="8"/>
      <c r="G102" s="43" t="s">
        <v>253</v>
      </c>
      <c r="H102" s="44">
        <v>5571</v>
      </c>
      <c r="I102" s="44">
        <f t="shared" si="4"/>
        <v>12451</v>
      </c>
      <c r="J102" s="45">
        <v>6329</v>
      </c>
      <c r="K102" s="45">
        <v>6122</v>
      </c>
    </row>
    <row r="103" spans="1:17" ht="18.95" customHeight="1">
      <c r="A103" s="46" t="s">
        <v>251</v>
      </c>
      <c r="B103" s="44">
        <v>452</v>
      </c>
      <c r="C103" s="44">
        <f t="shared" si="3"/>
        <v>1167</v>
      </c>
      <c r="D103" s="45">
        <v>579</v>
      </c>
      <c r="E103" s="45">
        <v>588</v>
      </c>
      <c r="F103" s="8"/>
      <c r="G103" s="43" t="s">
        <v>255</v>
      </c>
      <c r="H103" s="44">
        <v>3716</v>
      </c>
      <c r="I103" s="44">
        <f t="shared" si="4"/>
        <v>8218</v>
      </c>
      <c r="J103" s="45">
        <v>4143</v>
      </c>
      <c r="K103" s="45">
        <v>4075</v>
      </c>
    </row>
    <row r="104" spans="1:17" ht="18.95" customHeight="1">
      <c r="A104" s="46" t="s">
        <v>252</v>
      </c>
      <c r="B104" s="44">
        <v>869</v>
      </c>
      <c r="C104" s="44">
        <f t="shared" si="3"/>
        <v>2197</v>
      </c>
      <c r="D104" s="45">
        <v>1070</v>
      </c>
      <c r="E104" s="45">
        <v>1127</v>
      </c>
      <c r="F104" s="8"/>
      <c r="G104" s="43" t="s">
        <v>257</v>
      </c>
      <c r="H104" s="44">
        <v>251</v>
      </c>
      <c r="I104" s="44">
        <f t="shared" si="4"/>
        <v>512</v>
      </c>
      <c r="J104" s="45">
        <v>271</v>
      </c>
      <c r="K104" s="45">
        <v>241</v>
      </c>
    </row>
    <row r="105" spans="1:17" ht="18.95" customHeight="1">
      <c r="A105" s="46" t="s">
        <v>254</v>
      </c>
      <c r="B105" s="44">
        <v>2305</v>
      </c>
      <c r="C105" s="44">
        <f t="shared" si="3"/>
        <v>4265</v>
      </c>
      <c r="D105" s="45">
        <v>2004</v>
      </c>
      <c r="E105" s="45">
        <v>2261</v>
      </c>
      <c r="F105" s="8"/>
      <c r="G105" s="43" t="s">
        <v>259</v>
      </c>
      <c r="H105" s="44">
        <v>1417</v>
      </c>
      <c r="I105" s="44">
        <f t="shared" si="4"/>
        <v>3669</v>
      </c>
      <c r="J105" s="45">
        <v>1830</v>
      </c>
      <c r="K105" s="45">
        <v>1839</v>
      </c>
      <c r="M105" s="6" t="s">
        <v>47</v>
      </c>
    </row>
    <row r="106" spans="1:17" ht="18.95" customHeight="1">
      <c r="A106" s="46" t="s">
        <v>256</v>
      </c>
      <c r="B106" s="44">
        <v>593</v>
      </c>
      <c r="C106" s="44">
        <f t="shared" si="3"/>
        <v>1646</v>
      </c>
      <c r="D106" s="45">
        <v>804</v>
      </c>
      <c r="E106" s="45">
        <v>842</v>
      </c>
      <c r="F106" s="8"/>
      <c r="G106" s="43" t="s">
        <v>261</v>
      </c>
      <c r="H106" s="44">
        <v>1270</v>
      </c>
      <c r="I106" s="44">
        <f t="shared" si="4"/>
        <v>3165</v>
      </c>
      <c r="J106" s="45">
        <v>1646</v>
      </c>
      <c r="K106" s="45">
        <v>1519</v>
      </c>
    </row>
    <row r="107" spans="1:17" ht="18.95" customHeight="1">
      <c r="A107" s="46" t="s">
        <v>258</v>
      </c>
      <c r="B107" s="44">
        <v>518</v>
      </c>
      <c r="C107" s="44">
        <f t="shared" si="3"/>
        <v>1273</v>
      </c>
      <c r="D107" s="45">
        <v>598</v>
      </c>
      <c r="E107" s="45">
        <v>675</v>
      </c>
      <c r="F107" s="8"/>
      <c r="G107" s="43" t="s">
        <v>263</v>
      </c>
      <c r="H107" s="44">
        <v>2005</v>
      </c>
      <c r="I107" s="44">
        <f t="shared" si="4"/>
        <v>4297</v>
      </c>
      <c r="J107" s="45">
        <v>2340</v>
      </c>
      <c r="K107" s="45">
        <v>1957</v>
      </c>
    </row>
    <row r="108" spans="1:17" ht="18.95" customHeight="1">
      <c r="A108" s="46" t="s">
        <v>260</v>
      </c>
      <c r="B108" s="44">
        <v>1053</v>
      </c>
      <c r="C108" s="44">
        <f t="shared" si="3"/>
        <v>2056</v>
      </c>
      <c r="D108" s="45">
        <v>965</v>
      </c>
      <c r="E108" s="45">
        <v>1091</v>
      </c>
      <c r="F108" s="8"/>
      <c r="G108" s="43" t="s">
        <v>265</v>
      </c>
      <c r="H108" s="44">
        <v>1172</v>
      </c>
      <c r="I108" s="44">
        <f t="shared" si="4"/>
        <v>2737</v>
      </c>
      <c r="J108" s="45">
        <v>1352</v>
      </c>
      <c r="K108" s="45">
        <v>1385</v>
      </c>
    </row>
    <row r="109" spans="1:17" ht="18.95" customHeight="1">
      <c r="A109" s="46" t="s">
        <v>262</v>
      </c>
      <c r="B109" s="45">
        <v>1474</v>
      </c>
      <c r="C109" s="44">
        <f t="shared" si="3"/>
        <v>3093</v>
      </c>
      <c r="D109" s="45">
        <v>1454</v>
      </c>
      <c r="E109" s="45">
        <v>1639</v>
      </c>
      <c r="F109" s="8"/>
      <c r="G109" s="43" t="s">
        <v>267</v>
      </c>
      <c r="H109" s="44">
        <v>518</v>
      </c>
      <c r="I109" s="44">
        <f t="shared" si="4"/>
        <v>1551</v>
      </c>
      <c r="J109" s="45">
        <v>768</v>
      </c>
      <c r="K109" s="45">
        <v>783</v>
      </c>
    </row>
    <row r="110" spans="1:17" ht="18.95" customHeight="1">
      <c r="A110" s="43" t="s">
        <v>264</v>
      </c>
      <c r="B110" s="44">
        <v>1198</v>
      </c>
      <c r="C110" s="44">
        <f t="shared" si="3"/>
        <v>2643</v>
      </c>
      <c r="D110" s="45">
        <v>1298</v>
      </c>
      <c r="E110" s="45">
        <v>1345</v>
      </c>
      <c r="F110" s="8"/>
      <c r="G110" s="43" t="s">
        <v>269</v>
      </c>
      <c r="H110" s="47">
        <v>874</v>
      </c>
      <c r="I110" s="104">
        <f t="shared" si="4"/>
        <v>2327</v>
      </c>
      <c r="J110" s="45">
        <v>1171</v>
      </c>
      <c r="K110" s="45">
        <v>1156</v>
      </c>
    </row>
    <row r="111" spans="1:17" ht="18.95" customHeight="1">
      <c r="A111" s="43" t="s">
        <v>266</v>
      </c>
      <c r="B111" s="44">
        <v>1009</v>
      </c>
      <c r="C111" s="44">
        <f t="shared" si="3"/>
        <v>2513</v>
      </c>
      <c r="D111" s="45">
        <v>1225</v>
      </c>
      <c r="E111" s="45">
        <v>1288</v>
      </c>
      <c r="F111" s="8"/>
      <c r="G111" s="43" t="s">
        <v>26</v>
      </c>
      <c r="H111" s="50">
        <v>6209</v>
      </c>
      <c r="I111" s="104">
        <f t="shared" si="4"/>
        <v>15542</v>
      </c>
      <c r="J111" s="45">
        <v>7637</v>
      </c>
      <c r="K111" s="45">
        <v>7905</v>
      </c>
      <c r="N111" s="162"/>
    </row>
    <row r="112" spans="1:17" ht="18.95" customHeight="1">
      <c r="A112" s="43" t="s">
        <v>268</v>
      </c>
      <c r="B112" s="44">
        <v>0</v>
      </c>
      <c r="C112" s="44">
        <f>D112+E112</f>
        <v>0</v>
      </c>
      <c r="D112" s="45">
        <v>0</v>
      </c>
      <c r="E112" s="45">
        <v>0</v>
      </c>
      <c r="F112" s="8"/>
      <c r="G112" s="43"/>
      <c r="H112" s="47"/>
      <c r="I112" s="47"/>
      <c r="J112" s="48"/>
      <c r="K112" s="48"/>
      <c r="N112" s="163"/>
      <c r="O112" s="10"/>
      <c r="P112" s="10"/>
      <c r="Q112" s="10"/>
    </row>
    <row r="113" spans="1:17" ht="18.95" customHeight="1">
      <c r="A113" s="43" t="s">
        <v>270</v>
      </c>
      <c r="B113" s="104">
        <v>966</v>
      </c>
      <c r="C113" s="104">
        <f t="shared" ref="C113" si="5">D113+E113</f>
        <v>2482</v>
      </c>
      <c r="D113" s="45">
        <v>1190</v>
      </c>
      <c r="E113" s="45">
        <v>1292</v>
      </c>
      <c r="F113" s="8"/>
      <c r="G113" s="49" t="s">
        <v>281</v>
      </c>
      <c r="H113" s="50">
        <f>SUM(B5:B57)+SUM(B61:B113)+SUM(H5:H57)+SUM(H61:H112)</f>
        <v>194253</v>
      </c>
      <c r="I113" s="50">
        <f t="shared" ref="I113:K113" si="6">SUM(C5:C57)+SUM(C61:C113)+SUM(I5:I57)+SUM(I61:I112)</f>
        <v>438101</v>
      </c>
      <c r="J113" s="50">
        <f t="shared" si="6"/>
        <v>216138</v>
      </c>
      <c r="K113" s="50">
        <f t="shared" si="6"/>
        <v>221963</v>
      </c>
      <c r="N113" s="163"/>
      <c r="O113" s="10"/>
      <c r="P113" s="10"/>
      <c r="Q113" s="10"/>
    </row>
    <row r="114" spans="1:17" ht="18.75" customHeight="1">
      <c r="A114" s="38" t="s">
        <v>355</v>
      </c>
      <c r="B114" s="38"/>
      <c r="C114" s="9"/>
      <c r="D114" s="38"/>
      <c r="E114" s="38"/>
      <c r="F114" s="38"/>
      <c r="G114" s="38"/>
      <c r="H114" s="38"/>
      <c r="K114" s="51"/>
      <c r="N114" s="162"/>
    </row>
    <row r="115" spans="1:17" ht="18.75" customHeight="1">
      <c r="B115" s="11"/>
      <c r="C115" s="11"/>
      <c r="D115" s="11"/>
      <c r="E115" s="11"/>
    </row>
    <row r="116" spans="1:17">
      <c r="A116" s="11"/>
      <c r="B116" s="11"/>
      <c r="C116" s="11"/>
      <c r="D116" s="11"/>
      <c r="E116" s="11"/>
    </row>
    <row r="117" spans="1:17">
      <c r="A117" s="11"/>
      <c r="B117" s="11"/>
      <c r="C117" s="11"/>
      <c r="D117" s="11"/>
      <c r="E117" s="11"/>
    </row>
    <row r="118" spans="1:17">
      <c r="A118" s="11"/>
      <c r="B118" s="11"/>
      <c r="C118" s="11"/>
      <c r="D118" s="11"/>
      <c r="E118" s="11"/>
    </row>
    <row r="119" spans="1:17">
      <c r="A119" s="11"/>
      <c r="B119" s="11"/>
      <c r="C119" s="11"/>
      <c r="D119" s="11"/>
      <c r="E119" s="11"/>
    </row>
    <row r="120" spans="1:17">
      <c r="A120" s="11"/>
      <c r="B120" s="11"/>
      <c r="C120" s="11"/>
      <c r="D120" s="11"/>
      <c r="E120" s="11"/>
    </row>
    <row r="121" spans="1:17">
      <c r="A121" s="11"/>
      <c r="B121" s="11"/>
      <c r="C121" s="11"/>
      <c r="D121" s="11"/>
      <c r="E121" s="11"/>
    </row>
    <row r="122" spans="1:17">
      <c r="A122" s="11"/>
      <c r="B122" s="11"/>
      <c r="C122" s="11"/>
      <c r="D122" s="11"/>
      <c r="E122" s="11"/>
    </row>
    <row r="123" spans="1:17">
      <c r="A123" s="11"/>
      <c r="B123" s="11"/>
      <c r="C123" s="11"/>
      <c r="D123" s="11"/>
      <c r="E123" s="11"/>
    </row>
    <row r="124" spans="1:17">
      <c r="A124" s="11"/>
      <c r="B124" s="11"/>
      <c r="C124" s="11"/>
      <c r="D124" s="11"/>
      <c r="E124" s="11"/>
    </row>
    <row r="125" spans="1:17">
      <c r="A125" s="11"/>
      <c r="B125" s="11"/>
      <c r="C125" s="11"/>
      <c r="D125" s="11"/>
      <c r="E125" s="11"/>
    </row>
    <row r="126" spans="1:17">
      <c r="A126" s="11"/>
      <c r="B126" s="11"/>
      <c r="C126" s="11"/>
      <c r="D126" s="11"/>
      <c r="E126" s="11"/>
    </row>
    <row r="127" spans="1:17">
      <c r="A127" s="11"/>
      <c r="B127" s="11"/>
      <c r="C127" s="11"/>
      <c r="D127" s="11"/>
      <c r="E127" s="11"/>
    </row>
    <row r="128" spans="1:17">
      <c r="A128" s="11"/>
      <c r="B128" s="11"/>
      <c r="C128" s="11"/>
      <c r="D128" s="11"/>
      <c r="E128" s="11"/>
    </row>
    <row r="129" spans="1:5">
      <c r="A129" s="11"/>
      <c r="B129" s="11"/>
      <c r="C129" s="11"/>
      <c r="D129" s="11"/>
      <c r="E129" s="11"/>
    </row>
    <row r="130" spans="1:5">
      <c r="A130" s="11"/>
      <c r="B130" s="11"/>
      <c r="C130" s="11"/>
      <c r="D130" s="11"/>
      <c r="E130" s="11"/>
    </row>
    <row r="131" spans="1:5">
      <c r="A131" s="11"/>
      <c r="B131" s="11"/>
      <c r="C131" s="11"/>
      <c r="D131" s="11"/>
      <c r="E131" s="11"/>
    </row>
    <row r="132" spans="1:5">
      <c r="A132" s="11"/>
      <c r="B132" s="11"/>
      <c r="C132" s="11"/>
      <c r="D132" s="11"/>
      <c r="E132" s="11"/>
    </row>
    <row r="133" spans="1:5">
      <c r="A133" s="11"/>
      <c r="B133" s="11"/>
      <c r="C133" s="11"/>
      <c r="D133" s="11"/>
      <c r="E133" s="11"/>
    </row>
    <row r="134" spans="1:5">
      <c r="A134" s="11"/>
      <c r="B134" s="11"/>
      <c r="C134" s="11"/>
      <c r="D134" s="11"/>
      <c r="E134" s="11"/>
    </row>
    <row r="135" spans="1:5">
      <c r="A135" s="11"/>
      <c r="B135" s="11"/>
      <c r="C135" s="11"/>
      <c r="D135" s="11"/>
      <c r="E135" s="11"/>
    </row>
    <row r="136" spans="1:5">
      <c r="A136" s="11"/>
      <c r="B136" s="11"/>
      <c r="C136" s="11"/>
      <c r="D136" s="11"/>
      <c r="E136" s="11"/>
    </row>
    <row r="137" spans="1:5">
      <c r="A137" s="11"/>
      <c r="B137" s="11"/>
      <c r="C137" s="11"/>
      <c r="D137" s="11"/>
      <c r="E137" s="11"/>
    </row>
    <row r="138" spans="1:5">
      <c r="A138" s="11"/>
      <c r="B138" s="11"/>
      <c r="C138" s="11"/>
      <c r="D138" s="11"/>
      <c r="E138" s="11"/>
    </row>
    <row r="139" spans="1:5">
      <c r="A139" s="11"/>
      <c r="B139" s="11"/>
      <c r="C139" s="11"/>
      <c r="D139" s="11"/>
      <c r="E139" s="11"/>
    </row>
    <row r="140" spans="1:5">
      <c r="A140" s="11"/>
      <c r="B140" s="11"/>
      <c r="C140" s="11"/>
      <c r="D140" s="11"/>
      <c r="E140" s="11"/>
    </row>
    <row r="141" spans="1:5">
      <c r="A141" s="11"/>
      <c r="B141" s="11"/>
      <c r="C141" s="11"/>
      <c r="D141" s="11"/>
      <c r="E141" s="11"/>
    </row>
    <row r="142" spans="1:5">
      <c r="A142" s="11"/>
      <c r="B142" s="11"/>
      <c r="C142" s="11"/>
      <c r="D142" s="11"/>
      <c r="E142" s="11"/>
    </row>
    <row r="143" spans="1:5">
      <c r="A143" s="11"/>
      <c r="B143" s="11"/>
      <c r="C143" s="11"/>
      <c r="D143" s="11"/>
      <c r="E143" s="11"/>
    </row>
    <row r="144" spans="1:5">
      <c r="A144" s="11"/>
      <c r="B144" s="11"/>
      <c r="C144" s="11"/>
      <c r="D144" s="11"/>
      <c r="E144" s="11"/>
    </row>
    <row r="145" spans="1:11">
      <c r="A145" s="11"/>
      <c r="B145" s="11"/>
      <c r="C145" s="11"/>
      <c r="D145" s="11"/>
      <c r="E145" s="11"/>
    </row>
    <row r="146" spans="1:11">
      <c r="A146" s="11"/>
      <c r="B146" s="11"/>
      <c r="C146" s="11"/>
      <c r="D146" s="11"/>
      <c r="E146" s="11"/>
    </row>
    <row r="147" spans="1:11">
      <c r="A147" s="11"/>
      <c r="B147" s="11"/>
      <c r="C147" s="11"/>
      <c r="D147" s="11"/>
      <c r="E147" s="11"/>
    </row>
    <row r="148" spans="1:11">
      <c r="A148" s="11"/>
      <c r="B148" s="11"/>
      <c r="C148" s="11"/>
      <c r="D148" s="11"/>
      <c r="E148" s="11"/>
    </row>
    <row r="149" spans="1:11">
      <c r="A149" s="11"/>
      <c r="B149" s="11"/>
      <c r="C149" s="11"/>
      <c r="D149" s="11"/>
      <c r="E149" s="11"/>
    </row>
    <row r="150" spans="1:11">
      <c r="A150" s="11"/>
      <c r="B150" s="11"/>
      <c r="C150" s="11"/>
      <c r="D150" s="11"/>
      <c r="E150" s="11"/>
      <c r="H150" s="11"/>
      <c r="I150" s="11"/>
      <c r="J150" s="11"/>
      <c r="K150" s="11"/>
    </row>
    <row r="151" spans="1:11">
      <c r="A151" s="11"/>
      <c r="B151" s="11"/>
      <c r="C151" s="11"/>
      <c r="D151" s="11"/>
      <c r="E151" s="11"/>
    </row>
    <row r="152" spans="1:11">
      <c r="A152" s="11"/>
      <c r="B152" s="11"/>
      <c r="C152" s="11"/>
      <c r="D152" s="11"/>
      <c r="E152" s="11"/>
    </row>
    <row r="153" spans="1:11">
      <c r="A153" s="11"/>
      <c r="B153" s="11"/>
      <c r="C153" s="11"/>
      <c r="D153" s="11"/>
      <c r="E153" s="11"/>
    </row>
    <row r="154" spans="1:11">
      <c r="A154" s="11"/>
      <c r="B154" s="11"/>
      <c r="C154" s="11"/>
      <c r="D154" s="11"/>
      <c r="E154" s="11"/>
    </row>
    <row r="156" spans="1:11">
      <c r="H156" s="11"/>
      <c r="I156" s="11"/>
      <c r="J156" s="11"/>
      <c r="K156" s="11"/>
    </row>
    <row r="161" spans="7:11" s="11" customFormat="1">
      <c r="G161" s="6"/>
      <c r="H161" s="6"/>
      <c r="I161" s="6"/>
      <c r="J161" s="6"/>
      <c r="K161" s="6"/>
    </row>
  </sheetData>
  <mergeCells count="14">
    <mergeCell ref="A59:A60"/>
    <mergeCell ref="C59:E59"/>
    <mergeCell ref="G59:G60"/>
    <mergeCell ref="I59:K59"/>
    <mergeCell ref="A1:K1"/>
    <mergeCell ref="A3:A4"/>
    <mergeCell ref="C3:E3"/>
    <mergeCell ref="G3:G4"/>
    <mergeCell ref="I3:K3"/>
    <mergeCell ref="B6:B7"/>
    <mergeCell ref="C6:C7"/>
    <mergeCell ref="D6:D7"/>
    <mergeCell ref="E6:E7"/>
    <mergeCell ref="A58:K58"/>
  </mergeCells>
  <phoneticPr fontId="15"/>
  <pageMargins left="0.6692913385826772" right="0.39370078740157483" top="0.55118110236220474" bottom="0.39370078740157483" header="0.19685039370078741" footer="0.19685039370078741"/>
  <pageSetup paperSize="9" scale="74" orientation="portrait" r:id="rId1"/>
  <headerFooter alignWithMargins="0"/>
  <rowBreaks count="1" manualBreakCount="1">
    <brk id="58" max="10" man="1"/>
  </rowBreaks>
  <colBreaks count="1" manualBreakCount="1">
    <brk id="11" max="111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K21"/>
  <sheetViews>
    <sheetView zoomScaleNormal="100" workbookViewId="0">
      <selection sqref="A1:K1"/>
    </sheetView>
  </sheetViews>
  <sheetFormatPr defaultRowHeight="13.5"/>
  <cols>
    <col min="1" max="6" width="8.625" style="2" customWidth="1"/>
    <col min="7" max="7" width="8.625" style="51" customWidth="1"/>
    <col min="8" max="11" width="8.625" style="2" customWidth="1"/>
    <col min="12" max="256" width="9" style="2"/>
    <col min="257" max="267" width="8.625" style="2" customWidth="1"/>
    <col min="268" max="512" width="9" style="2"/>
    <col min="513" max="523" width="8.625" style="2" customWidth="1"/>
    <col min="524" max="768" width="9" style="2"/>
    <col min="769" max="779" width="8.625" style="2" customWidth="1"/>
    <col min="780" max="1024" width="9" style="2"/>
    <col min="1025" max="1035" width="8.625" style="2" customWidth="1"/>
    <col min="1036" max="1280" width="9" style="2"/>
    <col min="1281" max="1291" width="8.625" style="2" customWidth="1"/>
    <col min="1292" max="1536" width="9" style="2"/>
    <col min="1537" max="1547" width="8.625" style="2" customWidth="1"/>
    <col min="1548" max="1792" width="9" style="2"/>
    <col min="1793" max="1803" width="8.625" style="2" customWidth="1"/>
    <col min="1804" max="2048" width="9" style="2"/>
    <col min="2049" max="2059" width="8.625" style="2" customWidth="1"/>
    <col min="2060" max="2304" width="9" style="2"/>
    <col min="2305" max="2315" width="8.625" style="2" customWidth="1"/>
    <col min="2316" max="2560" width="9" style="2"/>
    <col min="2561" max="2571" width="8.625" style="2" customWidth="1"/>
    <col min="2572" max="2816" width="9" style="2"/>
    <col min="2817" max="2827" width="8.625" style="2" customWidth="1"/>
    <col min="2828" max="3072" width="9" style="2"/>
    <col min="3073" max="3083" width="8.625" style="2" customWidth="1"/>
    <col min="3084" max="3328" width="9" style="2"/>
    <col min="3329" max="3339" width="8.625" style="2" customWidth="1"/>
    <col min="3340" max="3584" width="9" style="2"/>
    <col min="3585" max="3595" width="8.625" style="2" customWidth="1"/>
    <col min="3596" max="3840" width="9" style="2"/>
    <col min="3841" max="3851" width="8.625" style="2" customWidth="1"/>
    <col min="3852" max="4096" width="9" style="2"/>
    <col min="4097" max="4107" width="8.625" style="2" customWidth="1"/>
    <col min="4108" max="4352" width="9" style="2"/>
    <col min="4353" max="4363" width="8.625" style="2" customWidth="1"/>
    <col min="4364" max="4608" width="9" style="2"/>
    <col min="4609" max="4619" width="8.625" style="2" customWidth="1"/>
    <col min="4620" max="4864" width="9" style="2"/>
    <col min="4865" max="4875" width="8.625" style="2" customWidth="1"/>
    <col min="4876" max="5120" width="9" style="2"/>
    <col min="5121" max="5131" width="8.625" style="2" customWidth="1"/>
    <col min="5132" max="5376" width="9" style="2"/>
    <col min="5377" max="5387" width="8.625" style="2" customWidth="1"/>
    <col min="5388" max="5632" width="9" style="2"/>
    <col min="5633" max="5643" width="8.625" style="2" customWidth="1"/>
    <col min="5644" max="5888" width="9" style="2"/>
    <col min="5889" max="5899" width="8.625" style="2" customWidth="1"/>
    <col min="5900" max="6144" width="9" style="2"/>
    <col min="6145" max="6155" width="8.625" style="2" customWidth="1"/>
    <col min="6156" max="6400" width="9" style="2"/>
    <col min="6401" max="6411" width="8.625" style="2" customWidth="1"/>
    <col min="6412" max="6656" width="9" style="2"/>
    <col min="6657" max="6667" width="8.625" style="2" customWidth="1"/>
    <col min="6668" max="6912" width="9" style="2"/>
    <col min="6913" max="6923" width="8.625" style="2" customWidth="1"/>
    <col min="6924" max="7168" width="9" style="2"/>
    <col min="7169" max="7179" width="8.625" style="2" customWidth="1"/>
    <col min="7180" max="7424" width="9" style="2"/>
    <col min="7425" max="7435" width="8.625" style="2" customWidth="1"/>
    <col min="7436" max="7680" width="9" style="2"/>
    <col min="7681" max="7691" width="8.625" style="2" customWidth="1"/>
    <col min="7692" max="7936" width="9" style="2"/>
    <col min="7937" max="7947" width="8.625" style="2" customWidth="1"/>
    <col min="7948" max="8192" width="9" style="2"/>
    <col min="8193" max="8203" width="8.625" style="2" customWidth="1"/>
    <col min="8204" max="8448" width="9" style="2"/>
    <col min="8449" max="8459" width="8.625" style="2" customWidth="1"/>
    <col min="8460" max="8704" width="9" style="2"/>
    <col min="8705" max="8715" width="8.625" style="2" customWidth="1"/>
    <col min="8716" max="8960" width="9" style="2"/>
    <col min="8961" max="8971" width="8.625" style="2" customWidth="1"/>
    <col min="8972" max="9216" width="9" style="2"/>
    <col min="9217" max="9227" width="8.625" style="2" customWidth="1"/>
    <col min="9228" max="9472" width="9" style="2"/>
    <col min="9473" max="9483" width="8.625" style="2" customWidth="1"/>
    <col min="9484" max="9728" width="9" style="2"/>
    <col min="9729" max="9739" width="8.625" style="2" customWidth="1"/>
    <col min="9740" max="9984" width="9" style="2"/>
    <col min="9985" max="9995" width="8.625" style="2" customWidth="1"/>
    <col min="9996" max="10240" width="9" style="2"/>
    <col min="10241" max="10251" width="8.625" style="2" customWidth="1"/>
    <col min="10252" max="10496" width="9" style="2"/>
    <col min="10497" max="10507" width="8.625" style="2" customWidth="1"/>
    <col min="10508" max="10752" width="9" style="2"/>
    <col min="10753" max="10763" width="8.625" style="2" customWidth="1"/>
    <col min="10764" max="11008" width="9" style="2"/>
    <col min="11009" max="11019" width="8.625" style="2" customWidth="1"/>
    <col min="11020" max="11264" width="9" style="2"/>
    <col min="11265" max="11275" width="8.625" style="2" customWidth="1"/>
    <col min="11276" max="11520" width="9" style="2"/>
    <col min="11521" max="11531" width="8.625" style="2" customWidth="1"/>
    <col min="11532" max="11776" width="9" style="2"/>
    <col min="11777" max="11787" width="8.625" style="2" customWidth="1"/>
    <col min="11788" max="12032" width="9" style="2"/>
    <col min="12033" max="12043" width="8.625" style="2" customWidth="1"/>
    <col min="12044" max="12288" width="9" style="2"/>
    <col min="12289" max="12299" width="8.625" style="2" customWidth="1"/>
    <col min="12300" max="12544" width="9" style="2"/>
    <col min="12545" max="12555" width="8.625" style="2" customWidth="1"/>
    <col min="12556" max="12800" width="9" style="2"/>
    <col min="12801" max="12811" width="8.625" style="2" customWidth="1"/>
    <col min="12812" max="13056" width="9" style="2"/>
    <col min="13057" max="13067" width="8.625" style="2" customWidth="1"/>
    <col min="13068" max="13312" width="9" style="2"/>
    <col min="13313" max="13323" width="8.625" style="2" customWidth="1"/>
    <col min="13324" max="13568" width="9" style="2"/>
    <col min="13569" max="13579" width="8.625" style="2" customWidth="1"/>
    <col min="13580" max="13824" width="9" style="2"/>
    <col min="13825" max="13835" width="8.625" style="2" customWidth="1"/>
    <col min="13836" max="14080" width="9" style="2"/>
    <col min="14081" max="14091" width="8.625" style="2" customWidth="1"/>
    <col min="14092" max="14336" width="9" style="2"/>
    <col min="14337" max="14347" width="8.625" style="2" customWidth="1"/>
    <col min="14348" max="14592" width="9" style="2"/>
    <col min="14593" max="14603" width="8.625" style="2" customWidth="1"/>
    <col min="14604" max="14848" width="9" style="2"/>
    <col min="14849" max="14859" width="8.625" style="2" customWidth="1"/>
    <col min="14860" max="15104" width="9" style="2"/>
    <col min="15105" max="15115" width="8.625" style="2" customWidth="1"/>
    <col min="15116" max="15360" width="9" style="2"/>
    <col min="15361" max="15371" width="8.625" style="2" customWidth="1"/>
    <col min="15372" max="15616" width="9" style="2"/>
    <col min="15617" max="15627" width="8.625" style="2" customWidth="1"/>
    <col min="15628" max="15872" width="9" style="2"/>
    <col min="15873" max="15883" width="8.625" style="2" customWidth="1"/>
    <col min="15884" max="16128" width="9" style="2"/>
    <col min="16129" max="16139" width="8.625" style="2" customWidth="1"/>
    <col min="16140" max="16384" width="9" style="2"/>
  </cols>
  <sheetData>
    <row r="1" spans="1:11" s="3" customFormat="1" ht="24" customHeight="1">
      <c r="A1" s="171" t="s">
        <v>356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</row>
    <row r="2" spans="1:11" s="3" customFormat="1" ht="24" customHeight="1">
      <c r="A2" s="193" t="s">
        <v>345</v>
      </c>
      <c r="B2" s="194"/>
      <c r="C2" s="26"/>
      <c r="G2" s="52"/>
      <c r="H2" s="26"/>
      <c r="I2" s="26"/>
      <c r="J2" s="26"/>
      <c r="K2" s="166"/>
    </row>
    <row r="3" spans="1:11" s="3" customFormat="1" ht="20.100000000000001" customHeight="1">
      <c r="A3" s="195" t="s">
        <v>15</v>
      </c>
      <c r="B3" s="195" t="s">
        <v>3</v>
      </c>
      <c r="C3" s="198" t="s">
        <v>0</v>
      </c>
      <c r="D3" s="199"/>
      <c r="E3" s="200"/>
      <c r="F3" s="198" t="s">
        <v>14</v>
      </c>
      <c r="G3" s="199"/>
      <c r="H3" s="199"/>
      <c r="I3" s="200"/>
      <c r="J3" s="53" t="s">
        <v>1</v>
      </c>
      <c r="K3" s="53" t="s">
        <v>0</v>
      </c>
    </row>
    <row r="4" spans="1:11" s="3" customFormat="1" ht="20.100000000000001" customHeight="1">
      <c r="A4" s="196"/>
      <c r="B4" s="196"/>
      <c r="C4" s="201"/>
      <c r="D4" s="202"/>
      <c r="E4" s="203"/>
      <c r="F4" s="201"/>
      <c r="G4" s="202"/>
      <c r="H4" s="202"/>
      <c r="I4" s="203"/>
      <c r="J4" s="54" t="s">
        <v>4</v>
      </c>
      <c r="K4" s="54" t="s">
        <v>5</v>
      </c>
    </row>
    <row r="5" spans="1:11" s="3" customFormat="1" ht="20.100000000000001" customHeight="1">
      <c r="A5" s="197"/>
      <c r="B5" s="197"/>
      <c r="C5" s="55" t="s">
        <v>6</v>
      </c>
      <c r="D5" s="55" t="s">
        <v>7</v>
      </c>
      <c r="E5" s="55" t="s">
        <v>8</v>
      </c>
      <c r="F5" s="55" t="s">
        <v>3</v>
      </c>
      <c r="G5" s="56" t="s">
        <v>6</v>
      </c>
      <c r="H5" s="55" t="s">
        <v>7</v>
      </c>
      <c r="I5" s="55" t="s">
        <v>8</v>
      </c>
      <c r="J5" s="57" t="s">
        <v>12</v>
      </c>
      <c r="K5" s="57" t="s">
        <v>13</v>
      </c>
    </row>
    <row r="6" spans="1:11" s="3" customFormat="1" ht="20.100000000000001" customHeight="1">
      <c r="A6" s="55" t="s">
        <v>16</v>
      </c>
      <c r="B6" s="28">
        <v>8986</v>
      </c>
      <c r="C6" s="28">
        <f>SUM(D6,E6)</f>
        <v>19867</v>
      </c>
      <c r="D6" s="29">
        <v>9377</v>
      </c>
      <c r="E6" s="29">
        <v>10490</v>
      </c>
      <c r="F6" s="58">
        <v>6</v>
      </c>
      <c r="G6" s="59">
        <f>SUM(H6,I6)</f>
        <v>-12</v>
      </c>
      <c r="H6" s="59">
        <v>-7</v>
      </c>
      <c r="I6" s="59">
        <v>-5</v>
      </c>
      <c r="J6" s="35">
        <f>C6/B6</f>
        <v>2.2108835967059872</v>
      </c>
      <c r="K6" s="28">
        <f>C6/3.055</f>
        <v>6503.1096563011452</v>
      </c>
    </row>
    <row r="7" spans="1:11" s="3" customFormat="1" ht="20.100000000000001" customHeight="1">
      <c r="A7" s="55" t="s">
        <v>17</v>
      </c>
      <c r="B7" s="28">
        <v>26228</v>
      </c>
      <c r="C7" s="28">
        <f>SUM(D7,E7)</f>
        <v>58333</v>
      </c>
      <c r="D7" s="29">
        <v>27766</v>
      </c>
      <c r="E7" s="29">
        <v>30567</v>
      </c>
      <c r="F7" s="58">
        <v>35</v>
      </c>
      <c r="G7" s="59">
        <f t="shared" ref="G7:G18" si="0">SUM(H7,I7)</f>
        <v>66</v>
      </c>
      <c r="H7" s="59">
        <v>39</v>
      </c>
      <c r="I7" s="59">
        <v>27</v>
      </c>
      <c r="J7" s="35">
        <f t="shared" ref="J7:J18" si="1">C7/B7</f>
        <v>2.2240735092267805</v>
      </c>
      <c r="K7" s="28">
        <f>C7/5.61</f>
        <v>10398.039215686274</v>
      </c>
    </row>
    <row r="8" spans="1:11" s="3" customFormat="1" ht="20.100000000000001" customHeight="1">
      <c r="A8" s="55" t="s">
        <v>18</v>
      </c>
      <c r="B8" s="28">
        <v>19033</v>
      </c>
      <c r="C8" s="28">
        <f t="shared" ref="C8:C18" si="2">SUM(D8,E8)</f>
        <v>44080</v>
      </c>
      <c r="D8" s="29">
        <v>21611</v>
      </c>
      <c r="E8" s="29">
        <v>22469</v>
      </c>
      <c r="F8" s="58">
        <v>7</v>
      </c>
      <c r="G8" s="59">
        <f t="shared" si="0"/>
        <v>-11</v>
      </c>
      <c r="H8" s="59">
        <v>-19</v>
      </c>
      <c r="I8" s="59">
        <v>8</v>
      </c>
      <c r="J8" s="35">
        <f t="shared" si="1"/>
        <v>2.3159775127410289</v>
      </c>
      <c r="K8" s="28">
        <f>C8/4.377</f>
        <v>10070.824765821339</v>
      </c>
    </row>
    <row r="9" spans="1:11" s="3" customFormat="1" ht="20.100000000000001" customHeight="1">
      <c r="A9" s="55" t="s">
        <v>19</v>
      </c>
      <c r="B9" s="28">
        <v>12926</v>
      </c>
      <c r="C9" s="28">
        <f t="shared" si="2"/>
        <v>31709</v>
      </c>
      <c r="D9" s="29">
        <v>15686</v>
      </c>
      <c r="E9" s="29">
        <v>16023</v>
      </c>
      <c r="F9" s="58">
        <v>-2</v>
      </c>
      <c r="G9" s="59">
        <f t="shared" si="0"/>
        <v>3</v>
      </c>
      <c r="H9" s="59">
        <v>5</v>
      </c>
      <c r="I9" s="59">
        <v>-2</v>
      </c>
      <c r="J9" s="35">
        <f t="shared" si="1"/>
        <v>2.453117747176234</v>
      </c>
      <c r="K9" s="28">
        <f>C9/4.058</f>
        <v>7813.9477575160181</v>
      </c>
    </row>
    <row r="10" spans="1:11" s="3" customFormat="1" ht="20.100000000000001" customHeight="1">
      <c r="A10" s="55" t="s">
        <v>20</v>
      </c>
      <c r="B10" s="28">
        <v>22339</v>
      </c>
      <c r="C10" s="28">
        <f t="shared" si="2"/>
        <v>46867</v>
      </c>
      <c r="D10" s="29">
        <v>23291</v>
      </c>
      <c r="E10" s="29">
        <v>23576</v>
      </c>
      <c r="F10" s="58">
        <v>10</v>
      </c>
      <c r="G10" s="59">
        <f t="shared" si="0"/>
        <v>-5</v>
      </c>
      <c r="H10" s="59">
        <v>-25</v>
      </c>
      <c r="I10" s="59">
        <v>20</v>
      </c>
      <c r="J10" s="35">
        <f t="shared" si="1"/>
        <v>2.0979900622230181</v>
      </c>
      <c r="K10" s="28">
        <f>C10/4.746</f>
        <v>9875.0526759376316</v>
      </c>
    </row>
    <row r="11" spans="1:11" s="3" customFormat="1" ht="20.100000000000001" customHeight="1">
      <c r="A11" s="55" t="s">
        <v>21</v>
      </c>
      <c r="B11" s="28">
        <v>13187</v>
      </c>
      <c r="C11" s="28">
        <f t="shared" si="2"/>
        <v>31068</v>
      </c>
      <c r="D11" s="29">
        <v>15161</v>
      </c>
      <c r="E11" s="29">
        <v>15907</v>
      </c>
      <c r="F11" s="58">
        <v>-9</v>
      </c>
      <c r="G11" s="59">
        <f t="shared" si="0"/>
        <v>16</v>
      </c>
      <c r="H11" s="59">
        <v>9</v>
      </c>
      <c r="I11" s="59">
        <v>7</v>
      </c>
      <c r="J11" s="35">
        <f t="shared" si="1"/>
        <v>2.3559566239478276</v>
      </c>
      <c r="K11" s="28">
        <f>C11/3.044</f>
        <v>10206.307490144547</v>
      </c>
    </row>
    <row r="12" spans="1:11" s="3" customFormat="1" ht="20.100000000000001" customHeight="1">
      <c r="A12" s="55" t="s">
        <v>22</v>
      </c>
      <c r="B12" s="28">
        <v>18536</v>
      </c>
      <c r="C12" s="28">
        <f t="shared" si="2"/>
        <v>41721</v>
      </c>
      <c r="D12" s="29">
        <v>20483</v>
      </c>
      <c r="E12" s="29">
        <v>21238</v>
      </c>
      <c r="F12" s="58">
        <v>9</v>
      </c>
      <c r="G12" s="59">
        <f t="shared" si="0"/>
        <v>-25</v>
      </c>
      <c r="H12" s="59">
        <v>-8</v>
      </c>
      <c r="I12" s="59">
        <v>-17</v>
      </c>
      <c r="J12" s="35">
        <f t="shared" si="1"/>
        <v>2.2508092360811394</v>
      </c>
      <c r="K12" s="28">
        <f>C12/6.089</f>
        <v>6851.8640170799799</v>
      </c>
    </row>
    <row r="13" spans="1:11" s="3" customFormat="1" ht="20.100000000000001" customHeight="1">
      <c r="A13" s="55" t="s">
        <v>23</v>
      </c>
      <c r="B13" s="28">
        <v>13134</v>
      </c>
      <c r="C13" s="28">
        <f t="shared" si="2"/>
        <v>31670</v>
      </c>
      <c r="D13" s="29">
        <v>15230</v>
      </c>
      <c r="E13" s="29">
        <v>16440</v>
      </c>
      <c r="F13" s="58">
        <v>5</v>
      </c>
      <c r="G13" s="59">
        <f t="shared" si="0"/>
        <v>-21</v>
      </c>
      <c r="H13" s="59">
        <v>-25</v>
      </c>
      <c r="I13" s="59">
        <v>4</v>
      </c>
      <c r="J13" s="35">
        <f t="shared" si="1"/>
        <v>2.4112989188366072</v>
      </c>
      <c r="K13" s="28">
        <f>C13/5.007</f>
        <v>6325.1447972838032</v>
      </c>
    </row>
    <row r="14" spans="1:11" s="3" customFormat="1" ht="20.100000000000001" customHeight="1">
      <c r="A14" s="55" t="s">
        <v>24</v>
      </c>
      <c r="B14" s="28">
        <v>16231</v>
      </c>
      <c r="C14" s="28">
        <f t="shared" si="2"/>
        <v>36786</v>
      </c>
      <c r="D14" s="29">
        <v>18804</v>
      </c>
      <c r="E14" s="29">
        <v>17982</v>
      </c>
      <c r="F14" s="58">
        <v>28</v>
      </c>
      <c r="G14" s="59">
        <f t="shared" si="0"/>
        <v>16</v>
      </c>
      <c r="H14" s="59">
        <v>19</v>
      </c>
      <c r="I14" s="59">
        <v>-3</v>
      </c>
      <c r="J14" s="35">
        <f t="shared" si="1"/>
        <v>2.2664037952067031</v>
      </c>
      <c r="K14" s="28">
        <f>C14/7.19</f>
        <v>5116.2726008344916</v>
      </c>
    </row>
    <row r="15" spans="1:11" s="3" customFormat="1" ht="20.100000000000001" customHeight="1">
      <c r="A15" s="55" t="s">
        <v>25</v>
      </c>
      <c r="B15" s="28">
        <v>16664</v>
      </c>
      <c r="C15" s="28">
        <f t="shared" si="2"/>
        <v>33062</v>
      </c>
      <c r="D15" s="29">
        <v>16705</v>
      </c>
      <c r="E15" s="29">
        <v>16357</v>
      </c>
      <c r="F15" s="58">
        <v>5</v>
      </c>
      <c r="G15" s="59">
        <f t="shared" si="0"/>
        <v>6</v>
      </c>
      <c r="H15" s="59">
        <v>2</v>
      </c>
      <c r="I15" s="59">
        <v>4</v>
      </c>
      <c r="J15" s="35">
        <f t="shared" si="1"/>
        <v>1.9840374459913586</v>
      </c>
      <c r="K15" s="28">
        <f>C15/4.272</f>
        <v>7739.2322097378274</v>
      </c>
    </row>
    <row r="16" spans="1:11" s="3" customFormat="1" ht="20.100000000000001" customHeight="1">
      <c r="A16" s="55" t="s">
        <v>26</v>
      </c>
      <c r="B16" s="28">
        <v>4953</v>
      </c>
      <c r="C16" s="28">
        <f t="shared" si="2"/>
        <v>11903</v>
      </c>
      <c r="D16" s="29">
        <v>6182</v>
      </c>
      <c r="E16" s="29">
        <v>5721</v>
      </c>
      <c r="F16" s="58">
        <v>1</v>
      </c>
      <c r="G16" s="59">
        <f t="shared" si="0"/>
        <v>-1</v>
      </c>
      <c r="H16" s="59">
        <v>6</v>
      </c>
      <c r="I16" s="59">
        <v>-7</v>
      </c>
      <c r="J16" s="35">
        <f t="shared" si="1"/>
        <v>2.4031899858671513</v>
      </c>
      <c r="K16" s="28">
        <f>C16/4.976</f>
        <v>2392.081993569132</v>
      </c>
    </row>
    <row r="17" spans="1:11" s="3" customFormat="1" ht="20.100000000000001" customHeight="1">
      <c r="A17" s="55" t="s">
        <v>27</v>
      </c>
      <c r="B17" s="28">
        <v>14780</v>
      </c>
      <c r="C17" s="28">
        <f t="shared" si="2"/>
        <v>33289</v>
      </c>
      <c r="D17" s="29">
        <v>16735</v>
      </c>
      <c r="E17" s="29">
        <v>16554</v>
      </c>
      <c r="F17" s="58">
        <v>9</v>
      </c>
      <c r="G17" s="59">
        <f t="shared" si="0"/>
        <v>17</v>
      </c>
      <c r="H17" s="59">
        <v>7</v>
      </c>
      <c r="I17" s="59">
        <v>10</v>
      </c>
      <c r="J17" s="35">
        <f t="shared" si="1"/>
        <v>2.2523004059539917</v>
      </c>
      <c r="K17" s="28">
        <f>C17/5.406</f>
        <v>6157.787643359231</v>
      </c>
    </row>
    <row r="18" spans="1:11" s="3" customFormat="1" ht="20.100000000000001" customHeight="1">
      <c r="A18" s="55" t="s">
        <v>28</v>
      </c>
      <c r="B18" s="28">
        <v>7256</v>
      </c>
      <c r="C18" s="28">
        <f t="shared" si="2"/>
        <v>17746</v>
      </c>
      <c r="D18" s="29">
        <v>9107</v>
      </c>
      <c r="E18" s="29">
        <v>8639</v>
      </c>
      <c r="F18" s="58">
        <v>1</v>
      </c>
      <c r="G18" s="59">
        <f t="shared" si="0"/>
        <v>-19</v>
      </c>
      <c r="H18" s="59">
        <v>-5</v>
      </c>
      <c r="I18" s="59">
        <v>-14</v>
      </c>
      <c r="J18" s="35">
        <f t="shared" si="1"/>
        <v>2.4457001102535831</v>
      </c>
      <c r="K18" s="28">
        <f>C18/11.73</f>
        <v>1512.8729752770673</v>
      </c>
    </row>
    <row r="19" spans="1:11" s="3" customFormat="1" ht="20.100000000000001" customHeight="1">
      <c r="A19" s="55" t="s">
        <v>29</v>
      </c>
      <c r="B19" s="28">
        <f t="shared" ref="B19:I19" si="3">SUM(B6:B18)</f>
        <v>194253</v>
      </c>
      <c r="C19" s="28">
        <f t="shared" si="3"/>
        <v>438101</v>
      </c>
      <c r="D19" s="29">
        <f t="shared" si="3"/>
        <v>216138</v>
      </c>
      <c r="E19" s="29">
        <f t="shared" si="3"/>
        <v>221963</v>
      </c>
      <c r="F19" s="60">
        <f t="shared" si="3"/>
        <v>105</v>
      </c>
      <c r="G19" s="61">
        <f t="shared" si="3"/>
        <v>30</v>
      </c>
      <c r="H19" s="61">
        <f>SUM(H6:H18)</f>
        <v>-2</v>
      </c>
      <c r="I19" s="61">
        <f t="shared" si="3"/>
        <v>32</v>
      </c>
      <c r="J19" s="35">
        <f>C19/B19</f>
        <v>2.2553113722825389</v>
      </c>
      <c r="K19" s="28">
        <f>C19/69.56</f>
        <v>6298.1742380678552</v>
      </c>
    </row>
    <row r="20" spans="1:11" s="3" customFormat="1" ht="18" customHeight="1">
      <c r="A20" s="3" t="s">
        <v>355</v>
      </c>
      <c r="G20" s="62"/>
    </row>
    <row r="21" spans="1:11" ht="13.5" customHeight="1">
      <c r="A21" s="164"/>
      <c r="B21" s="165"/>
      <c r="C21" s="165"/>
      <c r="D21" s="165"/>
      <c r="E21" s="165"/>
      <c r="F21" s="165"/>
      <c r="G21" s="165"/>
      <c r="H21" s="165"/>
      <c r="I21" s="165"/>
      <c r="J21" s="165"/>
      <c r="K21" s="165"/>
    </row>
  </sheetData>
  <mergeCells count="6">
    <mergeCell ref="A1:K1"/>
    <mergeCell ref="A2:B2"/>
    <mergeCell ref="A3:A5"/>
    <mergeCell ref="B3:B5"/>
    <mergeCell ref="C3:E4"/>
    <mergeCell ref="F3:I4"/>
  </mergeCells>
  <phoneticPr fontId="15"/>
  <printOptions gridLinesSet="0"/>
  <pageMargins left="0.47244094488188981" right="0.39370078740157483" top="0.55118110236220474" bottom="0.82677165354330717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K75"/>
  <sheetViews>
    <sheetView zoomScaleNormal="100" workbookViewId="0">
      <selection sqref="A1:H1"/>
    </sheetView>
  </sheetViews>
  <sheetFormatPr defaultRowHeight="13.5"/>
  <cols>
    <col min="1" max="8" width="10.375" customWidth="1"/>
    <col min="257" max="264" width="10.375" customWidth="1"/>
    <col min="513" max="520" width="10.375" customWidth="1"/>
    <col min="769" max="776" width="10.375" customWidth="1"/>
    <col min="1025" max="1032" width="10.375" customWidth="1"/>
    <col min="1281" max="1288" width="10.375" customWidth="1"/>
    <col min="1537" max="1544" width="10.375" customWidth="1"/>
    <col min="1793" max="1800" width="10.375" customWidth="1"/>
    <col min="2049" max="2056" width="10.375" customWidth="1"/>
    <col min="2305" max="2312" width="10.375" customWidth="1"/>
    <col min="2561" max="2568" width="10.375" customWidth="1"/>
    <col min="2817" max="2824" width="10.375" customWidth="1"/>
    <col min="3073" max="3080" width="10.375" customWidth="1"/>
    <col min="3329" max="3336" width="10.375" customWidth="1"/>
    <col min="3585" max="3592" width="10.375" customWidth="1"/>
    <col min="3841" max="3848" width="10.375" customWidth="1"/>
    <col min="4097" max="4104" width="10.375" customWidth="1"/>
    <col min="4353" max="4360" width="10.375" customWidth="1"/>
    <col min="4609" max="4616" width="10.375" customWidth="1"/>
    <col min="4865" max="4872" width="10.375" customWidth="1"/>
    <col min="5121" max="5128" width="10.375" customWidth="1"/>
    <col min="5377" max="5384" width="10.375" customWidth="1"/>
    <col min="5633" max="5640" width="10.375" customWidth="1"/>
    <col min="5889" max="5896" width="10.375" customWidth="1"/>
    <col min="6145" max="6152" width="10.375" customWidth="1"/>
    <col min="6401" max="6408" width="10.375" customWidth="1"/>
    <col min="6657" max="6664" width="10.375" customWidth="1"/>
    <col min="6913" max="6920" width="10.375" customWidth="1"/>
    <col min="7169" max="7176" width="10.375" customWidth="1"/>
    <col min="7425" max="7432" width="10.375" customWidth="1"/>
    <col min="7681" max="7688" width="10.375" customWidth="1"/>
    <col min="7937" max="7944" width="10.375" customWidth="1"/>
    <col min="8193" max="8200" width="10.375" customWidth="1"/>
    <col min="8449" max="8456" width="10.375" customWidth="1"/>
    <col min="8705" max="8712" width="10.375" customWidth="1"/>
    <col min="8961" max="8968" width="10.375" customWidth="1"/>
    <col min="9217" max="9224" width="10.375" customWidth="1"/>
    <col min="9473" max="9480" width="10.375" customWidth="1"/>
    <col min="9729" max="9736" width="10.375" customWidth="1"/>
    <col min="9985" max="9992" width="10.375" customWidth="1"/>
    <col min="10241" max="10248" width="10.375" customWidth="1"/>
    <col min="10497" max="10504" width="10.375" customWidth="1"/>
    <col min="10753" max="10760" width="10.375" customWidth="1"/>
    <col min="11009" max="11016" width="10.375" customWidth="1"/>
    <col min="11265" max="11272" width="10.375" customWidth="1"/>
    <col min="11521" max="11528" width="10.375" customWidth="1"/>
    <col min="11777" max="11784" width="10.375" customWidth="1"/>
    <col min="12033" max="12040" width="10.375" customWidth="1"/>
    <col min="12289" max="12296" width="10.375" customWidth="1"/>
    <col min="12545" max="12552" width="10.375" customWidth="1"/>
    <col min="12801" max="12808" width="10.375" customWidth="1"/>
    <col min="13057" max="13064" width="10.375" customWidth="1"/>
    <col min="13313" max="13320" width="10.375" customWidth="1"/>
    <col min="13569" max="13576" width="10.375" customWidth="1"/>
    <col min="13825" max="13832" width="10.375" customWidth="1"/>
    <col min="14081" max="14088" width="10.375" customWidth="1"/>
    <col min="14337" max="14344" width="10.375" customWidth="1"/>
    <col min="14593" max="14600" width="10.375" customWidth="1"/>
    <col min="14849" max="14856" width="10.375" customWidth="1"/>
    <col min="15105" max="15112" width="10.375" customWidth="1"/>
    <col min="15361" max="15368" width="10.375" customWidth="1"/>
    <col min="15617" max="15624" width="10.375" customWidth="1"/>
    <col min="15873" max="15880" width="10.375" customWidth="1"/>
    <col min="16129" max="16136" width="10.375" customWidth="1"/>
  </cols>
  <sheetData>
    <row r="1" spans="1:37" s="4" customFormat="1">
      <c r="A1" s="170" t="s">
        <v>282</v>
      </c>
      <c r="B1" s="170"/>
      <c r="C1" s="170"/>
      <c r="D1" s="170"/>
      <c r="E1" s="170"/>
      <c r="F1" s="170"/>
      <c r="G1" s="170"/>
      <c r="H1" s="170"/>
      <c r="AK1" s="4" t="s">
        <v>51</v>
      </c>
    </row>
    <row r="2" spans="1:37" s="2" customFormat="1" ht="14.25" thickBot="1">
      <c r="A2" s="2" t="s">
        <v>344</v>
      </c>
      <c r="F2" s="19"/>
      <c r="G2" s="19"/>
      <c r="H2" s="19"/>
    </row>
    <row r="3" spans="1:37" ht="14.25" customHeight="1" thickBot="1">
      <c r="A3" s="63" t="s">
        <v>52</v>
      </c>
      <c r="B3" s="107" t="s">
        <v>6</v>
      </c>
      <c r="C3" s="107" t="s">
        <v>7</v>
      </c>
      <c r="D3" s="106" t="s">
        <v>8</v>
      </c>
      <c r="E3" s="108" t="s">
        <v>52</v>
      </c>
      <c r="F3" s="107" t="s">
        <v>6</v>
      </c>
      <c r="G3" s="107" t="s">
        <v>7</v>
      </c>
      <c r="H3" s="109" t="s">
        <v>8</v>
      </c>
    </row>
    <row r="4" spans="1:37" ht="11.25" customHeight="1">
      <c r="A4" s="64" t="s">
        <v>53</v>
      </c>
      <c r="B4" s="12">
        <f t="shared" ref="B4:B10" si="0">SUM(C4:D4)</f>
        <v>17641</v>
      </c>
      <c r="C4" s="80">
        <f>SUM(C5:C9)</f>
        <v>9051</v>
      </c>
      <c r="D4" s="80">
        <f>SUM(D5:D9)</f>
        <v>8590</v>
      </c>
      <c r="E4" s="64" t="s">
        <v>54</v>
      </c>
      <c r="F4" s="12">
        <f t="shared" ref="F4:F61" si="1">SUM(G4:H4)</f>
        <v>22531</v>
      </c>
      <c r="G4" s="80">
        <f>SUM(G5:G9)</f>
        <v>11431</v>
      </c>
      <c r="H4" s="81">
        <f>SUM(H5:H9)</f>
        <v>11100</v>
      </c>
    </row>
    <row r="5" spans="1:37" ht="11.25" customHeight="1">
      <c r="A5" s="65">
        <v>0</v>
      </c>
      <c r="B5" s="12">
        <f t="shared" si="0"/>
        <v>3175</v>
      </c>
      <c r="C5" s="80">
        <v>1659</v>
      </c>
      <c r="D5" s="80">
        <v>1516</v>
      </c>
      <c r="E5" s="65">
        <v>60</v>
      </c>
      <c r="F5" s="12">
        <f t="shared" si="1"/>
        <v>4915</v>
      </c>
      <c r="G5" s="80">
        <v>2536</v>
      </c>
      <c r="H5" s="81">
        <v>2379</v>
      </c>
    </row>
    <row r="6" spans="1:37" ht="11.25" customHeight="1">
      <c r="A6" s="65">
        <v>1</v>
      </c>
      <c r="B6" s="12">
        <f t="shared" si="0"/>
        <v>3381</v>
      </c>
      <c r="C6" s="80">
        <v>1758</v>
      </c>
      <c r="D6" s="80">
        <v>1623</v>
      </c>
      <c r="E6" s="65">
        <v>61</v>
      </c>
      <c r="F6" s="12">
        <f t="shared" si="1"/>
        <v>4651</v>
      </c>
      <c r="G6" s="80">
        <v>2395</v>
      </c>
      <c r="H6" s="81">
        <v>2256</v>
      </c>
    </row>
    <row r="7" spans="1:37" ht="11.25" customHeight="1">
      <c r="A7" s="65">
        <v>2</v>
      </c>
      <c r="B7" s="12">
        <f t="shared" si="0"/>
        <v>3602</v>
      </c>
      <c r="C7" s="80">
        <v>1810</v>
      </c>
      <c r="D7" s="80">
        <v>1792</v>
      </c>
      <c r="E7" s="65">
        <v>62</v>
      </c>
      <c r="F7" s="12">
        <f t="shared" si="1"/>
        <v>4628</v>
      </c>
      <c r="G7" s="80">
        <v>2389</v>
      </c>
      <c r="H7" s="81">
        <v>2239</v>
      </c>
    </row>
    <row r="8" spans="1:37" ht="11.25" customHeight="1">
      <c r="A8" s="65">
        <v>3</v>
      </c>
      <c r="B8" s="12">
        <f t="shared" si="0"/>
        <v>3607</v>
      </c>
      <c r="C8" s="80">
        <v>1826</v>
      </c>
      <c r="D8" s="80">
        <v>1781</v>
      </c>
      <c r="E8" s="65">
        <v>63</v>
      </c>
      <c r="F8" s="12">
        <f t="shared" si="1"/>
        <v>4180</v>
      </c>
      <c r="G8" s="80">
        <v>2059</v>
      </c>
      <c r="H8" s="81">
        <v>2121</v>
      </c>
    </row>
    <row r="9" spans="1:37" ht="11.25" customHeight="1">
      <c r="A9" s="66">
        <v>4</v>
      </c>
      <c r="B9" s="67">
        <f t="shared" si="0"/>
        <v>3876</v>
      </c>
      <c r="C9" s="82">
        <v>1998</v>
      </c>
      <c r="D9" s="82">
        <v>1878</v>
      </c>
      <c r="E9" s="66">
        <v>64</v>
      </c>
      <c r="F9" s="67">
        <f t="shared" si="1"/>
        <v>4157</v>
      </c>
      <c r="G9" s="82">
        <v>2052</v>
      </c>
      <c r="H9" s="83">
        <v>2105</v>
      </c>
    </row>
    <row r="10" spans="1:37" ht="11.25" customHeight="1">
      <c r="A10" s="64" t="s">
        <v>55</v>
      </c>
      <c r="B10" s="12">
        <f t="shared" si="0"/>
        <v>19827</v>
      </c>
      <c r="C10" s="80">
        <f>SUM(C11:C15)</f>
        <v>10183</v>
      </c>
      <c r="D10" s="80">
        <f>SUM(D11:D15)</f>
        <v>9644</v>
      </c>
      <c r="E10" s="64" t="s">
        <v>56</v>
      </c>
      <c r="F10" s="12">
        <f t="shared" si="1"/>
        <v>22617</v>
      </c>
      <c r="G10" s="80">
        <f>SUM(G11:G15)</f>
        <v>10901</v>
      </c>
      <c r="H10" s="81">
        <f>SUM(H11:H15)</f>
        <v>11716</v>
      </c>
    </row>
    <row r="11" spans="1:37" ht="11.25" customHeight="1">
      <c r="A11" s="65">
        <v>5</v>
      </c>
      <c r="B11" s="12">
        <f t="shared" ref="B11:B74" si="2">SUM(C11:D11)</f>
        <v>3869</v>
      </c>
      <c r="C11" s="80">
        <v>1986</v>
      </c>
      <c r="D11" s="80">
        <v>1883</v>
      </c>
      <c r="E11" s="65">
        <v>65</v>
      </c>
      <c r="F11" s="12">
        <f t="shared" si="1"/>
        <v>4303</v>
      </c>
      <c r="G11" s="80">
        <v>2142</v>
      </c>
      <c r="H11" s="81">
        <v>2161</v>
      </c>
    </row>
    <row r="12" spans="1:37" ht="11.25" customHeight="1">
      <c r="A12" s="65">
        <v>6</v>
      </c>
      <c r="B12" s="12">
        <f t="shared" si="2"/>
        <v>3897</v>
      </c>
      <c r="C12" s="80">
        <v>2000</v>
      </c>
      <c r="D12" s="80">
        <v>1897</v>
      </c>
      <c r="E12" s="65">
        <v>66</v>
      </c>
      <c r="F12" s="12">
        <f t="shared" si="1"/>
        <v>4258</v>
      </c>
      <c r="G12" s="80">
        <v>2088</v>
      </c>
      <c r="H12" s="81">
        <v>2170</v>
      </c>
    </row>
    <row r="13" spans="1:37" ht="11.25" customHeight="1">
      <c r="A13" s="65">
        <v>7</v>
      </c>
      <c r="B13" s="12">
        <f t="shared" si="2"/>
        <v>4013</v>
      </c>
      <c r="C13" s="80">
        <v>2080</v>
      </c>
      <c r="D13" s="80">
        <v>1933</v>
      </c>
      <c r="E13" s="65">
        <v>67</v>
      </c>
      <c r="F13" s="12">
        <f t="shared" si="1"/>
        <v>4319</v>
      </c>
      <c r="G13" s="80">
        <v>2079</v>
      </c>
      <c r="H13" s="81">
        <v>2240</v>
      </c>
    </row>
    <row r="14" spans="1:37" ht="11.25" customHeight="1">
      <c r="A14" s="65">
        <v>8</v>
      </c>
      <c r="B14" s="12">
        <f t="shared" si="2"/>
        <v>4006</v>
      </c>
      <c r="C14" s="80">
        <v>2021</v>
      </c>
      <c r="D14" s="80">
        <v>1985</v>
      </c>
      <c r="E14" s="65">
        <v>68</v>
      </c>
      <c r="F14" s="12">
        <f t="shared" si="1"/>
        <v>4743</v>
      </c>
      <c r="G14" s="80">
        <v>2238</v>
      </c>
      <c r="H14" s="81">
        <v>2505</v>
      </c>
    </row>
    <row r="15" spans="1:37" ht="11.25" customHeight="1">
      <c r="A15" s="66">
        <v>9</v>
      </c>
      <c r="B15" s="67">
        <f t="shared" si="2"/>
        <v>4042</v>
      </c>
      <c r="C15" s="82">
        <v>2096</v>
      </c>
      <c r="D15" s="82">
        <v>1946</v>
      </c>
      <c r="E15" s="66">
        <v>69</v>
      </c>
      <c r="F15" s="67">
        <f t="shared" si="1"/>
        <v>4994</v>
      </c>
      <c r="G15" s="82">
        <v>2354</v>
      </c>
      <c r="H15" s="83">
        <v>2640</v>
      </c>
    </row>
    <row r="16" spans="1:37" ht="11.25" customHeight="1">
      <c r="A16" s="64" t="s">
        <v>57</v>
      </c>
      <c r="B16" s="12">
        <f t="shared" si="2"/>
        <v>20454</v>
      </c>
      <c r="C16" s="80">
        <f>SUM(C17:C21)</f>
        <v>10475</v>
      </c>
      <c r="D16" s="80">
        <f>SUM(D17:D21)</f>
        <v>9979</v>
      </c>
      <c r="E16" s="64" t="s">
        <v>58</v>
      </c>
      <c r="F16" s="12">
        <f t="shared" si="1"/>
        <v>28398</v>
      </c>
      <c r="G16" s="80">
        <f>SUM(G17:G21)</f>
        <v>13120</v>
      </c>
      <c r="H16" s="81">
        <f>SUM(H17:H21)</f>
        <v>15278</v>
      </c>
    </row>
    <row r="17" spans="1:8" ht="11.25" customHeight="1">
      <c r="A17" s="65">
        <v>10</v>
      </c>
      <c r="B17" s="12">
        <f t="shared" si="2"/>
        <v>4007</v>
      </c>
      <c r="C17" s="80">
        <v>2056</v>
      </c>
      <c r="D17" s="80">
        <v>1951</v>
      </c>
      <c r="E17" s="65">
        <v>70</v>
      </c>
      <c r="F17" s="12">
        <f t="shared" si="1"/>
        <v>5384</v>
      </c>
      <c r="G17" s="80">
        <v>2500</v>
      </c>
      <c r="H17" s="81">
        <v>2884</v>
      </c>
    </row>
    <row r="18" spans="1:8" ht="11.25" customHeight="1">
      <c r="A18" s="65">
        <v>11</v>
      </c>
      <c r="B18" s="12">
        <f t="shared" si="2"/>
        <v>4107</v>
      </c>
      <c r="C18" s="80">
        <v>2102</v>
      </c>
      <c r="D18" s="80">
        <v>2005</v>
      </c>
      <c r="E18" s="65">
        <v>71</v>
      </c>
      <c r="F18" s="12">
        <f t="shared" si="1"/>
        <v>6070</v>
      </c>
      <c r="G18" s="80">
        <v>2834</v>
      </c>
      <c r="H18" s="81">
        <v>3236</v>
      </c>
    </row>
    <row r="19" spans="1:8" ht="11.25" customHeight="1">
      <c r="A19" s="65">
        <v>12</v>
      </c>
      <c r="B19" s="12">
        <f t="shared" si="2"/>
        <v>4220</v>
      </c>
      <c r="C19" s="80">
        <v>2147</v>
      </c>
      <c r="D19" s="80">
        <v>2073</v>
      </c>
      <c r="E19" s="65">
        <v>72</v>
      </c>
      <c r="F19" s="12">
        <f t="shared" si="1"/>
        <v>6154</v>
      </c>
      <c r="G19" s="80">
        <v>2823</v>
      </c>
      <c r="H19" s="81">
        <v>3331</v>
      </c>
    </row>
    <row r="20" spans="1:8" ht="11.25" customHeight="1">
      <c r="A20" s="65">
        <v>13</v>
      </c>
      <c r="B20" s="12">
        <f t="shared" si="2"/>
        <v>4077</v>
      </c>
      <c r="C20" s="80">
        <v>2105</v>
      </c>
      <c r="D20" s="80">
        <v>1972</v>
      </c>
      <c r="E20" s="65">
        <v>73</v>
      </c>
      <c r="F20" s="12">
        <f t="shared" si="1"/>
        <v>6243</v>
      </c>
      <c r="G20" s="80">
        <v>2873</v>
      </c>
      <c r="H20" s="81">
        <v>3370</v>
      </c>
    </row>
    <row r="21" spans="1:8" ht="11.25" customHeight="1">
      <c r="A21" s="66">
        <v>14</v>
      </c>
      <c r="B21" s="67">
        <f t="shared" si="2"/>
        <v>4043</v>
      </c>
      <c r="C21" s="82">
        <v>2065</v>
      </c>
      <c r="D21" s="82">
        <v>1978</v>
      </c>
      <c r="E21" s="66">
        <v>74</v>
      </c>
      <c r="F21" s="67">
        <f t="shared" si="1"/>
        <v>4547</v>
      </c>
      <c r="G21" s="82">
        <v>2090</v>
      </c>
      <c r="H21" s="83">
        <v>2457</v>
      </c>
    </row>
    <row r="22" spans="1:8" ht="11.25" customHeight="1">
      <c r="A22" s="64" t="s">
        <v>59</v>
      </c>
      <c r="B22" s="12">
        <f t="shared" si="2"/>
        <v>20565</v>
      </c>
      <c r="C22" s="80">
        <f>SUM(C23:C27)</f>
        <v>10497</v>
      </c>
      <c r="D22" s="80">
        <f>SUM(D23:D27)</f>
        <v>10068</v>
      </c>
      <c r="E22" s="64" t="s">
        <v>60</v>
      </c>
      <c r="F22" s="12">
        <f t="shared" si="1"/>
        <v>22268</v>
      </c>
      <c r="G22" s="80">
        <f>SUM(G23:G27)</f>
        <v>9977</v>
      </c>
      <c r="H22" s="81">
        <f>SUM(H23:H27)</f>
        <v>12291</v>
      </c>
    </row>
    <row r="23" spans="1:8" ht="11.25" customHeight="1">
      <c r="A23" s="65">
        <v>15</v>
      </c>
      <c r="B23" s="12">
        <f t="shared" si="2"/>
        <v>3943</v>
      </c>
      <c r="C23" s="80">
        <v>2005</v>
      </c>
      <c r="D23" s="80">
        <v>1938</v>
      </c>
      <c r="E23" s="65">
        <v>75</v>
      </c>
      <c r="F23" s="12">
        <f t="shared" si="1"/>
        <v>3816</v>
      </c>
      <c r="G23" s="80">
        <v>1783</v>
      </c>
      <c r="H23" s="81">
        <v>2033</v>
      </c>
    </row>
    <row r="24" spans="1:8" ht="11.25" customHeight="1">
      <c r="A24" s="65">
        <v>16</v>
      </c>
      <c r="B24" s="12">
        <f t="shared" si="2"/>
        <v>4179</v>
      </c>
      <c r="C24" s="80">
        <v>2101</v>
      </c>
      <c r="D24" s="80">
        <v>2078</v>
      </c>
      <c r="E24" s="65">
        <v>76</v>
      </c>
      <c r="F24" s="12">
        <f t="shared" si="1"/>
        <v>4510</v>
      </c>
      <c r="G24" s="80">
        <v>2028</v>
      </c>
      <c r="H24" s="81">
        <v>2482</v>
      </c>
    </row>
    <row r="25" spans="1:8" ht="11.25" customHeight="1">
      <c r="A25" s="65">
        <v>17</v>
      </c>
      <c r="B25" s="12">
        <f t="shared" si="2"/>
        <v>4172</v>
      </c>
      <c r="C25" s="80">
        <v>2108</v>
      </c>
      <c r="D25" s="80">
        <v>2064</v>
      </c>
      <c r="E25" s="65">
        <v>77</v>
      </c>
      <c r="F25" s="12">
        <f t="shared" si="1"/>
        <v>4864</v>
      </c>
      <c r="G25" s="80">
        <v>2178</v>
      </c>
      <c r="H25" s="81">
        <v>2686</v>
      </c>
    </row>
    <row r="26" spans="1:8" ht="11.25" customHeight="1">
      <c r="A26" s="65">
        <v>18</v>
      </c>
      <c r="B26" s="12">
        <f t="shared" si="2"/>
        <v>4032</v>
      </c>
      <c r="C26" s="80">
        <v>2080</v>
      </c>
      <c r="D26" s="80">
        <v>1952</v>
      </c>
      <c r="E26" s="65">
        <v>78</v>
      </c>
      <c r="F26" s="12">
        <f t="shared" si="1"/>
        <v>4481</v>
      </c>
      <c r="G26" s="80">
        <v>2007</v>
      </c>
      <c r="H26" s="81">
        <v>2474</v>
      </c>
    </row>
    <row r="27" spans="1:8" ht="11.25" customHeight="1">
      <c r="A27" s="66">
        <v>19</v>
      </c>
      <c r="B27" s="67">
        <f t="shared" si="2"/>
        <v>4239</v>
      </c>
      <c r="C27" s="82">
        <v>2203</v>
      </c>
      <c r="D27" s="82">
        <v>2036</v>
      </c>
      <c r="E27" s="66">
        <v>79</v>
      </c>
      <c r="F27" s="67">
        <f t="shared" si="1"/>
        <v>4597</v>
      </c>
      <c r="G27" s="82">
        <v>1981</v>
      </c>
      <c r="H27" s="83">
        <v>2616</v>
      </c>
    </row>
    <row r="28" spans="1:8" ht="11.25" customHeight="1">
      <c r="A28" s="64" t="s">
        <v>61</v>
      </c>
      <c r="B28" s="12">
        <f t="shared" si="2"/>
        <v>22103</v>
      </c>
      <c r="C28" s="80">
        <f>SUM(C29:C33)</f>
        <v>11630</v>
      </c>
      <c r="D28" s="80">
        <f>SUM(D29:D33)</f>
        <v>10473</v>
      </c>
      <c r="E28" s="64" t="s">
        <v>62</v>
      </c>
      <c r="F28" s="12">
        <f t="shared" si="1"/>
        <v>16862</v>
      </c>
      <c r="G28" s="80">
        <f>SUM(G29:G33)</f>
        <v>7168</v>
      </c>
      <c r="H28" s="81">
        <f>SUM(H29:H33)</f>
        <v>9694</v>
      </c>
    </row>
    <row r="29" spans="1:8" ht="11.25" customHeight="1">
      <c r="A29" s="65">
        <v>20</v>
      </c>
      <c r="B29" s="12">
        <f t="shared" si="2"/>
        <v>4390</v>
      </c>
      <c r="C29" s="80">
        <v>2310</v>
      </c>
      <c r="D29" s="80">
        <v>2080</v>
      </c>
      <c r="E29" s="65">
        <v>80</v>
      </c>
      <c r="F29" s="12">
        <f t="shared" si="1"/>
        <v>4005</v>
      </c>
      <c r="G29" s="80">
        <v>1764</v>
      </c>
      <c r="H29" s="81">
        <v>2241</v>
      </c>
    </row>
    <row r="30" spans="1:8" ht="11.25" customHeight="1">
      <c r="A30" s="65">
        <v>21</v>
      </c>
      <c r="B30" s="12">
        <f t="shared" si="2"/>
        <v>4368</v>
      </c>
      <c r="C30" s="80">
        <v>2231</v>
      </c>
      <c r="D30" s="80">
        <v>2137</v>
      </c>
      <c r="E30" s="65">
        <v>81</v>
      </c>
      <c r="F30" s="12">
        <f t="shared" si="1"/>
        <v>3314</v>
      </c>
      <c r="G30" s="80">
        <v>1421</v>
      </c>
      <c r="H30" s="81">
        <v>1893</v>
      </c>
    </row>
    <row r="31" spans="1:8" ht="11.25" customHeight="1">
      <c r="A31" s="65">
        <v>22</v>
      </c>
      <c r="B31" s="12">
        <f t="shared" si="2"/>
        <v>4435</v>
      </c>
      <c r="C31" s="80">
        <v>2340</v>
      </c>
      <c r="D31" s="80">
        <v>2095</v>
      </c>
      <c r="E31" s="65">
        <v>82</v>
      </c>
      <c r="F31" s="12">
        <f t="shared" si="1"/>
        <v>3179</v>
      </c>
      <c r="G31" s="80">
        <v>1327</v>
      </c>
      <c r="H31" s="81">
        <v>1852</v>
      </c>
    </row>
    <row r="32" spans="1:8" ht="11.25" customHeight="1">
      <c r="A32" s="65">
        <v>23</v>
      </c>
      <c r="B32" s="12">
        <f t="shared" si="2"/>
        <v>4460</v>
      </c>
      <c r="C32" s="80">
        <v>2324</v>
      </c>
      <c r="D32" s="80">
        <v>2136</v>
      </c>
      <c r="E32" s="65">
        <v>83</v>
      </c>
      <c r="F32" s="12">
        <f t="shared" si="1"/>
        <v>3370</v>
      </c>
      <c r="G32" s="80">
        <v>1444</v>
      </c>
      <c r="H32" s="81">
        <v>1926</v>
      </c>
    </row>
    <row r="33" spans="1:8" ht="11.25" customHeight="1">
      <c r="A33" s="66">
        <v>24</v>
      </c>
      <c r="B33" s="67">
        <f t="shared" si="2"/>
        <v>4450</v>
      </c>
      <c r="C33" s="82">
        <v>2425</v>
      </c>
      <c r="D33" s="82">
        <v>2025</v>
      </c>
      <c r="E33" s="66">
        <v>84</v>
      </c>
      <c r="F33" s="67">
        <f t="shared" si="1"/>
        <v>2994</v>
      </c>
      <c r="G33" s="82">
        <v>1212</v>
      </c>
      <c r="H33" s="83">
        <v>1782</v>
      </c>
    </row>
    <row r="34" spans="1:8" ht="11.25" customHeight="1">
      <c r="A34" s="64" t="s">
        <v>63</v>
      </c>
      <c r="B34" s="12">
        <f t="shared" si="2"/>
        <v>21894</v>
      </c>
      <c r="C34" s="80">
        <f>SUM(C35:C39)</f>
        <v>11562</v>
      </c>
      <c r="D34" s="80">
        <f>SUM(D35:D39)</f>
        <v>10332</v>
      </c>
      <c r="E34" s="64" t="s">
        <v>64</v>
      </c>
      <c r="F34" s="12">
        <f t="shared" si="1"/>
        <v>10867</v>
      </c>
      <c r="G34" s="80">
        <f>SUM(G35:G39)</f>
        <v>4047</v>
      </c>
      <c r="H34" s="81">
        <f>SUM(H35:H39)</f>
        <v>6820</v>
      </c>
    </row>
    <row r="35" spans="1:8" ht="11.25" customHeight="1">
      <c r="A35" s="65">
        <v>25</v>
      </c>
      <c r="B35" s="12">
        <f t="shared" si="2"/>
        <v>4312</v>
      </c>
      <c r="C35" s="80">
        <v>2272</v>
      </c>
      <c r="D35" s="80">
        <v>2040</v>
      </c>
      <c r="E35" s="65">
        <v>85</v>
      </c>
      <c r="F35" s="12">
        <f t="shared" si="1"/>
        <v>2872</v>
      </c>
      <c r="G35" s="80">
        <v>1138</v>
      </c>
      <c r="H35" s="81">
        <v>1734</v>
      </c>
    </row>
    <row r="36" spans="1:8" ht="11.25" customHeight="1">
      <c r="A36" s="65">
        <v>26</v>
      </c>
      <c r="B36" s="12">
        <f t="shared" si="2"/>
        <v>4497</v>
      </c>
      <c r="C36" s="80">
        <v>2345</v>
      </c>
      <c r="D36" s="80">
        <v>2152</v>
      </c>
      <c r="E36" s="65">
        <v>86</v>
      </c>
      <c r="F36" s="12">
        <f t="shared" si="1"/>
        <v>2372</v>
      </c>
      <c r="G36" s="80">
        <v>938</v>
      </c>
      <c r="H36" s="81">
        <v>1434</v>
      </c>
    </row>
    <row r="37" spans="1:8" ht="11.25" customHeight="1">
      <c r="A37" s="65">
        <v>27</v>
      </c>
      <c r="B37" s="12">
        <f t="shared" si="2"/>
        <v>4346</v>
      </c>
      <c r="C37" s="80">
        <v>2344</v>
      </c>
      <c r="D37" s="80">
        <v>2002</v>
      </c>
      <c r="E37" s="65">
        <v>87</v>
      </c>
      <c r="F37" s="12">
        <f t="shared" si="1"/>
        <v>2123</v>
      </c>
      <c r="G37" s="80">
        <v>770</v>
      </c>
      <c r="H37" s="81">
        <v>1353</v>
      </c>
    </row>
    <row r="38" spans="1:8" ht="11.25" customHeight="1">
      <c r="A38" s="65">
        <v>28</v>
      </c>
      <c r="B38" s="12">
        <f t="shared" si="2"/>
        <v>4316</v>
      </c>
      <c r="C38" s="80">
        <v>2281</v>
      </c>
      <c r="D38" s="80">
        <v>2035</v>
      </c>
      <c r="E38" s="65">
        <v>88</v>
      </c>
      <c r="F38" s="12">
        <f t="shared" si="1"/>
        <v>1926</v>
      </c>
      <c r="G38" s="80">
        <v>706</v>
      </c>
      <c r="H38" s="81">
        <v>1220</v>
      </c>
    </row>
    <row r="39" spans="1:8" ht="11.25" customHeight="1">
      <c r="A39" s="66">
        <v>29</v>
      </c>
      <c r="B39" s="67">
        <f t="shared" si="2"/>
        <v>4423</v>
      </c>
      <c r="C39" s="82">
        <v>2320</v>
      </c>
      <c r="D39" s="82">
        <v>2103</v>
      </c>
      <c r="E39" s="66">
        <v>89</v>
      </c>
      <c r="F39" s="67">
        <f t="shared" si="1"/>
        <v>1574</v>
      </c>
      <c r="G39" s="82">
        <v>495</v>
      </c>
      <c r="H39" s="83">
        <v>1079</v>
      </c>
    </row>
    <row r="40" spans="1:8" ht="11.25" customHeight="1">
      <c r="A40" s="64" t="s">
        <v>65</v>
      </c>
      <c r="B40" s="12">
        <f t="shared" si="2"/>
        <v>23019</v>
      </c>
      <c r="C40" s="80">
        <f>SUM(C41:C45)</f>
        <v>11923</v>
      </c>
      <c r="D40" s="80">
        <f>SUM(D41:D45)</f>
        <v>11096</v>
      </c>
      <c r="E40" s="64" t="s">
        <v>66</v>
      </c>
      <c r="F40" s="12">
        <f t="shared" si="1"/>
        <v>4988</v>
      </c>
      <c r="G40" s="80">
        <f>SUM(G41:G45)</f>
        <v>1492</v>
      </c>
      <c r="H40" s="81">
        <f>SUM(H41:H45)</f>
        <v>3496</v>
      </c>
    </row>
    <row r="41" spans="1:8" ht="11.25" customHeight="1">
      <c r="A41" s="65">
        <v>30</v>
      </c>
      <c r="B41" s="12">
        <f t="shared" si="2"/>
        <v>4364</v>
      </c>
      <c r="C41" s="80">
        <v>2274</v>
      </c>
      <c r="D41" s="80">
        <v>2090</v>
      </c>
      <c r="E41" s="65">
        <v>90</v>
      </c>
      <c r="F41" s="12">
        <f t="shared" si="1"/>
        <v>1445</v>
      </c>
      <c r="G41" s="80">
        <v>462</v>
      </c>
      <c r="H41" s="81">
        <v>983</v>
      </c>
    </row>
    <row r="42" spans="1:8" ht="11.25" customHeight="1">
      <c r="A42" s="65">
        <v>31</v>
      </c>
      <c r="B42" s="12">
        <f t="shared" si="2"/>
        <v>4498</v>
      </c>
      <c r="C42" s="80">
        <v>2339</v>
      </c>
      <c r="D42" s="80">
        <v>2159</v>
      </c>
      <c r="E42" s="65">
        <v>91</v>
      </c>
      <c r="F42" s="12">
        <f t="shared" si="1"/>
        <v>1125</v>
      </c>
      <c r="G42" s="80">
        <v>361</v>
      </c>
      <c r="H42" s="81">
        <v>764</v>
      </c>
    </row>
    <row r="43" spans="1:8" ht="11.25" customHeight="1">
      <c r="A43" s="65">
        <v>32</v>
      </c>
      <c r="B43" s="12">
        <f t="shared" si="2"/>
        <v>4610</v>
      </c>
      <c r="C43" s="80">
        <v>2420</v>
      </c>
      <c r="D43" s="80">
        <v>2190</v>
      </c>
      <c r="E43" s="65">
        <v>92</v>
      </c>
      <c r="F43" s="12">
        <f t="shared" si="1"/>
        <v>1010</v>
      </c>
      <c r="G43" s="80">
        <v>289</v>
      </c>
      <c r="H43" s="81">
        <v>721</v>
      </c>
    </row>
    <row r="44" spans="1:8" ht="11.25" customHeight="1">
      <c r="A44" s="65">
        <v>33</v>
      </c>
      <c r="B44" s="12">
        <f t="shared" si="2"/>
        <v>4636</v>
      </c>
      <c r="C44" s="80">
        <v>2334</v>
      </c>
      <c r="D44" s="80">
        <v>2302</v>
      </c>
      <c r="E44" s="65">
        <v>93</v>
      </c>
      <c r="F44" s="12">
        <f t="shared" si="1"/>
        <v>777</v>
      </c>
      <c r="G44" s="80">
        <v>215</v>
      </c>
      <c r="H44" s="81">
        <v>562</v>
      </c>
    </row>
    <row r="45" spans="1:8" ht="11.25" customHeight="1">
      <c r="A45" s="66">
        <v>34</v>
      </c>
      <c r="B45" s="67">
        <f t="shared" si="2"/>
        <v>4911</v>
      </c>
      <c r="C45" s="82">
        <v>2556</v>
      </c>
      <c r="D45" s="82">
        <v>2355</v>
      </c>
      <c r="E45" s="66">
        <v>94</v>
      </c>
      <c r="F45" s="67">
        <f t="shared" si="1"/>
        <v>631</v>
      </c>
      <c r="G45" s="82">
        <v>165</v>
      </c>
      <c r="H45" s="83">
        <v>466</v>
      </c>
    </row>
    <row r="46" spans="1:8" ht="11.25" customHeight="1">
      <c r="A46" s="64" t="s">
        <v>67</v>
      </c>
      <c r="B46" s="12">
        <f t="shared" si="2"/>
        <v>28021</v>
      </c>
      <c r="C46" s="80">
        <f>SUM(C47:C51)</f>
        <v>14177</v>
      </c>
      <c r="D46" s="80">
        <f>SUM(D47:D51)</f>
        <v>13844</v>
      </c>
      <c r="E46" s="64" t="s">
        <v>68</v>
      </c>
      <c r="F46" s="12">
        <f t="shared" si="1"/>
        <v>1381</v>
      </c>
      <c r="G46" s="80">
        <f>SUM(G47:G51)</f>
        <v>280</v>
      </c>
      <c r="H46" s="81">
        <f>SUM(H47:H51)</f>
        <v>1101</v>
      </c>
    </row>
    <row r="47" spans="1:8" ht="11.25" customHeight="1">
      <c r="A47" s="65">
        <v>35</v>
      </c>
      <c r="B47" s="12">
        <f t="shared" si="2"/>
        <v>5168</v>
      </c>
      <c r="C47" s="80">
        <v>2589</v>
      </c>
      <c r="D47" s="80">
        <v>2579</v>
      </c>
      <c r="E47" s="65">
        <v>95</v>
      </c>
      <c r="F47" s="12">
        <f t="shared" si="1"/>
        <v>473</v>
      </c>
      <c r="G47" s="80">
        <v>110</v>
      </c>
      <c r="H47" s="81">
        <v>363</v>
      </c>
    </row>
    <row r="48" spans="1:8" ht="11.25" customHeight="1">
      <c r="A48" s="65">
        <v>36</v>
      </c>
      <c r="B48" s="12">
        <f t="shared" si="2"/>
        <v>5403</v>
      </c>
      <c r="C48" s="80">
        <v>2756</v>
      </c>
      <c r="D48" s="80">
        <v>2647</v>
      </c>
      <c r="E48" s="65">
        <v>96</v>
      </c>
      <c r="F48" s="12">
        <f t="shared" si="1"/>
        <v>353</v>
      </c>
      <c r="G48" s="80">
        <v>70</v>
      </c>
      <c r="H48" s="81">
        <v>283</v>
      </c>
    </row>
    <row r="49" spans="1:8" ht="11.25" customHeight="1">
      <c r="A49" s="65">
        <v>37</v>
      </c>
      <c r="B49" s="12">
        <f t="shared" si="2"/>
        <v>5797</v>
      </c>
      <c r="C49" s="80">
        <v>2923</v>
      </c>
      <c r="D49" s="80">
        <v>2874</v>
      </c>
      <c r="E49" s="65">
        <v>97</v>
      </c>
      <c r="F49" s="12">
        <f t="shared" si="1"/>
        <v>256</v>
      </c>
      <c r="G49" s="80">
        <v>50</v>
      </c>
      <c r="H49" s="81">
        <v>206</v>
      </c>
    </row>
    <row r="50" spans="1:8" ht="11.25" customHeight="1">
      <c r="A50" s="65">
        <v>38</v>
      </c>
      <c r="B50" s="12">
        <f t="shared" si="2"/>
        <v>5777</v>
      </c>
      <c r="C50" s="80">
        <v>2942</v>
      </c>
      <c r="D50" s="80">
        <v>2835</v>
      </c>
      <c r="E50" s="65">
        <v>98</v>
      </c>
      <c r="F50" s="12">
        <f t="shared" si="1"/>
        <v>176</v>
      </c>
      <c r="G50" s="80">
        <v>32</v>
      </c>
      <c r="H50" s="81">
        <v>144</v>
      </c>
    </row>
    <row r="51" spans="1:8" ht="11.25" customHeight="1">
      <c r="A51" s="66">
        <v>39</v>
      </c>
      <c r="B51" s="67">
        <f t="shared" si="2"/>
        <v>5876</v>
      </c>
      <c r="C51" s="82">
        <v>2967</v>
      </c>
      <c r="D51" s="82">
        <v>2909</v>
      </c>
      <c r="E51" s="66">
        <v>99</v>
      </c>
      <c r="F51" s="67">
        <f t="shared" si="1"/>
        <v>123</v>
      </c>
      <c r="G51" s="82">
        <v>18</v>
      </c>
      <c r="H51" s="83">
        <v>105</v>
      </c>
    </row>
    <row r="52" spans="1:8" ht="11.25" customHeight="1">
      <c r="A52" s="64" t="s">
        <v>69</v>
      </c>
      <c r="B52" s="12">
        <f t="shared" si="2"/>
        <v>32651</v>
      </c>
      <c r="C52" s="80">
        <f>SUM(C53:C57)</f>
        <v>16555</v>
      </c>
      <c r="D52" s="80">
        <f>SUM(D53:D57)</f>
        <v>16096</v>
      </c>
      <c r="E52" s="64" t="s">
        <v>70</v>
      </c>
      <c r="F52" s="12">
        <f t="shared" si="1"/>
        <v>219</v>
      </c>
      <c r="G52" s="80">
        <f>SUM(G53:G57)</f>
        <v>35</v>
      </c>
      <c r="H52" s="81">
        <f>SUM(H53:H57)</f>
        <v>184</v>
      </c>
    </row>
    <row r="53" spans="1:8" ht="11.25" customHeight="1">
      <c r="A53" s="65">
        <v>40</v>
      </c>
      <c r="B53" s="12">
        <f t="shared" si="2"/>
        <v>6052</v>
      </c>
      <c r="C53" s="80">
        <v>3002</v>
      </c>
      <c r="D53" s="80">
        <v>3050</v>
      </c>
      <c r="E53" s="65">
        <v>100</v>
      </c>
      <c r="F53" s="12">
        <f t="shared" si="1"/>
        <v>75</v>
      </c>
      <c r="G53" s="80">
        <v>10</v>
      </c>
      <c r="H53" s="81">
        <v>65</v>
      </c>
    </row>
    <row r="54" spans="1:8" ht="11.25" customHeight="1">
      <c r="A54" s="65">
        <v>41</v>
      </c>
      <c r="B54" s="12">
        <f t="shared" si="2"/>
        <v>6470</v>
      </c>
      <c r="C54" s="80">
        <v>3366</v>
      </c>
      <c r="D54" s="80">
        <v>3104</v>
      </c>
      <c r="E54" s="65">
        <v>101</v>
      </c>
      <c r="F54" s="12">
        <f t="shared" si="1"/>
        <v>71</v>
      </c>
      <c r="G54" s="80">
        <v>10</v>
      </c>
      <c r="H54" s="81">
        <v>61</v>
      </c>
    </row>
    <row r="55" spans="1:8" ht="11.25" customHeight="1">
      <c r="A55" s="65">
        <v>42</v>
      </c>
      <c r="B55" s="12">
        <f t="shared" si="2"/>
        <v>6503</v>
      </c>
      <c r="C55" s="80">
        <v>3258</v>
      </c>
      <c r="D55" s="80">
        <v>3245</v>
      </c>
      <c r="E55" s="65">
        <v>102</v>
      </c>
      <c r="F55" s="12">
        <f t="shared" si="1"/>
        <v>33</v>
      </c>
      <c r="G55" s="80">
        <v>5</v>
      </c>
      <c r="H55" s="81">
        <v>28</v>
      </c>
    </row>
    <row r="56" spans="1:8" ht="11.25" customHeight="1">
      <c r="A56" s="65">
        <v>43</v>
      </c>
      <c r="B56" s="12">
        <f t="shared" si="2"/>
        <v>6712</v>
      </c>
      <c r="C56" s="80">
        <v>3390</v>
      </c>
      <c r="D56" s="80">
        <v>3322</v>
      </c>
      <c r="E56" s="65">
        <v>103</v>
      </c>
      <c r="F56" s="12">
        <f t="shared" si="1"/>
        <v>26</v>
      </c>
      <c r="G56" s="80">
        <v>8</v>
      </c>
      <c r="H56" s="81">
        <v>18</v>
      </c>
    </row>
    <row r="57" spans="1:8" ht="11.25" customHeight="1">
      <c r="A57" s="66">
        <v>44</v>
      </c>
      <c r="B57" s="67">
        <f t="shared" si="2"/>
        <v>6914</v>
      </c>
      <c r="C57" s="82">
        <v>3539</v>
      </c>
      <c r="D57" s="82">
        <v>3375</v>
      </c>
      <c r="E57" s="66">
        <v>104</v>
      </c>
      <c r="F57" s="67">
        <f t="shared" si="1"/>
        <v>14</v>
      </c>
      <c r="G57" s="82">
        <v>2</v>
      </c>
      <c r="H57" s="83">
        <v>12</v>
      </c>
    </row>
    <row r="58" spans="1:8" ht="11.25" customHeight="1">
      <c r="A58" s="64" t="s">
        <v>71</v>
      </c>
      <c r="B58" s="12">
        <f t="shared" si="2"/>
        <v>38630</v>
      </c>
      <c r="C58" s="80">
        <f>SUM(C59:C63)</f>
        <v>19535</v>
      </c>
      <c r="D58" s="80">
        <f>SUM(D59:D63)</f>
        <v>19095</v>
      </c>
      <c r="E58" s="64" t="s">
        <v>283</v>
      </c>
      <c r="F58" s="12">
        <f>SUM(G58:H58)</f>
        <v>18</v>
      </c>
      <c r="G58" s="80">
        <f>SUM(G59:G63)</f>
        <v>0</v>
      </c>
      <c r="H58" s="81">
        <f>SUM(H59:H63)</f>
        <v>18</v>
      </c>
    </row>
    <row r="59" spans="1:8" ht="11.25" customHeight="1">
      <c r="A59" s="65">
        <v>45</v>
      </c>
      <c r="B59" s="12">
        <f t="shared" si="2"/>
        <v>7151</v>
      </c>
      <c r="C59" s="80">
        <v>3557</v>
      </c>
      <c r="D59" s="80">
        <v>3594</v>
      </c>
      <c r="E59" s="65">
        <v>105</v>
      </c>
      <c r="F59" s="12">
        <f t="shared" si="1"/>
        <v>9</v>
      </c>
      <c r="G59" s="80">
        <v>0</v>
      </c>
      <c r="H59" s="81">
        <v>9</v>
      </c>
    </row>
    <row r="60" spans="1:8" ht="11.25" customHeight="1">
      <c r="A60" s="65">
        <v>46</v>
      </c>
      <c r="B60" s="12">
        <f t="shared" si="2"/>
        <v>7547</v>
      </c>
      <c r="C60" s="80">
        <v>3857</v>
      </c>
      <c r="D60" s="80">
        <v>3690</v>
      </c>
      <c r="E60" s="65">
        <v>106</v>
      </c>
      <c r="F60" s="12">
        <f t="shared" si="1"/>
        <v>6</v>
      </c>
      <c r="G60" s="80">
        <v>0</v>
      </c>
      <c r="H60" s="81">
        <v>6</v>
      </c>
    </row>
    <row r="61" spans="1:8" ht="11.25" customHeight="1">
      <c r="A61" s="65">
        <v>47</v>
      </c>
      <c r="B61" s="12">
        <f t="shared" si="2"/>
        <v>8120</v>
      </c>
      <c r="C61" s="80">
        <v>4116</v>
      </c>
      <c r="D61" s="80">
        <v>4004</v>
      </c>
      <c r="E61" s="65">
        <v>107</v>
      </c>
      <c r="F61" s="12">
        <f t="shared" si="1"/>
        <v>2</v>
      </c>
      <c r="G61" s="80">
        <v>0</v>
      </c>
      <c r="H61" s="81">
        <v>2</v>
      </c>
    </row>
    <row r="62" spans="1:8" ht="11.25" customHeight="1">
      <c r="A62" s="65">
        <v>48</v>
      </c>
      <c r="B62" s="12">
        <f t="shared" si="2"/>
        <v>7895</v>
      </c>
      <c r="C62" s="80">
        <v>4010</v>
      </c>
      <c r="D62" s="80">
        <v>3885</v>
      </c>
      <c r="E62" s="65">
        <v>108</v>
      </c>
      <c r="F62" s="12">
        <f>SUM(G62:H62)</f>
        <v>0</v>
      </c>
      <c r="G62" s="80">
        <v>0</v>
      </c>
      <c r="H62" s="81">
        <v>0</v>
      </c>
    </row>
    <row r="63" spans="1:8" ht="11.25" customHeight="1">
      <c r="A63" s="66">
        <v>49</v>
      </c>
      <c r="B63" s="67">
        <f t="shared" si="2"/>
        <v>7917</v>
      </c>
      <c r="C63" s="82">
        <v>3995</v>
      </c>
      <c r="D63" s="82">
        <v>3922</v>
      </c>
      <c r="E63" s="66">
        <v>109</v>
      </c>
      <c r="F63" s="67">
        <f>SUM(G63:H63)</f>
        <v>1</v>
      </c>
      <c r="G63" s="82">
        <v>0</v>
      </c>
      <c r="H63" s="83">
        <v>1</v>
      </c>
    </row>
    <row r="64" spans="1:8" ht="11.25" customHeight="1">
      <c r="A64" s="64" t="s">
        <v>72</v>
      </c>
      <c r="B64" s="12">
        <f t="shared" si="2"/>
        <v>35335</v>
      </c>
      <c r="C64" s="80">
        <f>SUM(C65:C69)</f>
        <v>18263</v>
      </c>
      <c r="D64" s="80">
        <f>SUM(D65:D69)</f>
        <v>17072</v>
      </c>
      <c r="E64" s="65"/>
      <c r="F64" s="17"/>
      <c r="G64" s="13"/>
      <c r="H64" s="18"/>
    </row>
    <row r="65" spans="1:8" ht="11.25" customHeight="1">
      <c r="A65" s="65">
        <v>50</v>
      </c>
      <c r="B65" s="12">
        <f t="shared" si="2"/>
        <v>7647</v>
      </c>
      <c r="C65" s="80">
        <v>3847</v>
      </c>
      <c r="D65" s="80">
        <v>3800</v>
      </c>
      <c r="E65" s="65"/>
      <c r="F65" s="68"/>
      <c r="G65" s="13"/>
      <c r="H65" s="69"/>
    </row>
    <row r="66" spans="1:8" ht="11.25" customHeight="1">
      <c r="A66" s="65">
        <v>51</v>
      </c>
      <c r="B66" s="12">
        <f t="shared" si="2"/>
        <v>7342</v>
      </c>
      <c r="C66" s="80">
        <v>3835</v>
      </c>
      <c r="D66" s="80">
        <v>3507</v>
      </c>
      <c r="E66" s="65"/>
      <c r="F66" s="17"/>
      <c r="G66" s="13"/>
      <c r="H66" s="18"/>
    </row>
    <row r="67" spans="1:8" ht="11.25" customHeight="1">
      <c r="A67" s="65">
        <v>52</v>
      </c>
      <c r="B67" s="12">
        <f t="shared" si="2"/>
        <v>7464</v>
      </c>
      <c r="C67" s="80">
        <v>3799</v>
      </c>
      <c r="D67" s="80">
        <v>3665</v>
      </c>
      <c r="E67" s="65"/>
      <c r="F67" s="12"/>
      <c r="G67" s="13"/>
      <c r="H67" s="18"/>
    </row>
    <row r="68" spans="1:8" ht="11.25" customHeight="1">
      <c r="A68" s="65">
        <v>53</v>
      </c>
      <c r="B68" s="12">
        <f t="shared" si="2"/>
        <v>7394</v>
      </c>
      <c r="C68" s="80">
        <v>3894</v>
      </c>
      <c r="D68" s="80">
        <v>3500</v>
      </c>
      <c r="E68" s="65" t="s">
        <v>46</v>
      </c>
      <c r="F68" s="68">
        <f>SUM(F72:F74)+F65</f>
        <v>439446</v>
      </c>
      <c r="G68" s="92">
        <f t="shared" ref="G68:H68" si="3">SUM(G72:G74)+G65</f>
        <v>217529</v>
      </c>
      <c r="H68" s="69">
        <f t="shared" si="3"/>
        <v>221917</v>
      </c>
    </row>
    <row r="69" spans="1:8" ht="11.25" customHeight="1">
      <c r="A69" s="66">
        <v>54</v>
      </c>
      <c r="B69" s="67">
        <f t="shared" si="2"/>
        <v>5488</v>
      </c>
      <c r="C69" s="82">
        <v>2888</v>
      </c>
      <c r="D69" s="82">
        <v>2600</v>
      </c>
      <c r="E69" s="66" t="s">
        <v>297</v>
      </c>
      <c r="F69" s="67">
        <v>204152</v>
      </c>
      <c r="G69" s="15"/>
      <c r="H69" s="16"/>
    </row>
    <row r="70" spans="1:8" ht="11.25" customHeight="1">
      <c r="A70" s="64" t="s">
        <v>73</v>
      </c>
      <c r="B70" s="12">
        <f t="shared" si="2"/>
        <v>29157</v>
      </c>
      <c r="C70" s="80">
        <f>SUM(C71:C75)</f>
        <v>15227</v>
      </c>
      <c r="D70" s="80">
        <f>SUM(D71:D75)</f>
        <v>13930</v>
      </c>
      <c r="E70" s="65"/>
      <c r="F70" s="12"/>
      <c r="G70" s="70"/>
      <c r="H70" s="71"/>
    </row>
    <row r="71" spans="1:8" ht="11.25" customHeight="1">
      <c r="A71" s="65">
        <v>55</v>
      </c>
      <c r="B71" s="12">
        <f t="shared" si="2"/>
        <v>6609</v>
      </c>
      <c r="C71" s="80">
        <v>3449</v>
      </c>
      <c r="D71" s="80">
        <v>3160</v>
      </c>
      <c r="E71" s="65" t="s">
        <v>74</v>
      </c>
      <c r="F71" s="68"/>
      <c r="G71" s="13"/>
      <c r="H71" s="14"/>
    </row>
    <row r="72" spans="1:8" ht="11.25" customHeight="1">
      <c r="A72" s="65">
        <v>56</v>
      </c>
      <c r="B72" s="12">
        <f t="shared" si="2"/>
        <v>6209</v>
      </c>
      <c r="C72" s="80">
        <v>3232</v>
      </c>
      <c r="D72" s="80">
        <v>2977</v>
      </c>
      <c r="E72" s="65" t="s">
        <v>75</v>
      </c>
      <c r="F72" s="93">
        <f>$B$4+$B$10+$B$16</f>
        <v>57922</v>
      </c>
      <c r="G72" s="94">
        <f>$C$4+$C$10+$C$16</f>
        <v>29709</v>
      </c>
      <c r="H72" s="95">
        <f>$D$4+$D$10+$D$16</f>
        <v>28213</v>
      </c>
    </row>
    <row r="73" spans="1:8" ht="11.25" customHeight="1">
      <c r="A73" s="65">
        <v>57</v>
      </c>
      <c r="B73" s="12">
        <f t="shared" si="2"/>
        <v>5942</v>
      </c>
      <c r="C73" s="80">
        <v>3123</v>
      </c>
      <c r="D73" s="80">
        <v>2819</v>
      </c>
      <c r="E73" s="64" t="s">
        <v>76</v>
      </c>
      <c r="F73" s="12">
        <f>$B$22+$B$28+$B$34+$B$40+$B$46+$B$52+$B$58+$B$64+$B$70+$F$4</f>
        <v>273906</v>
      </c>
      <c r="G73" s="13">
        <f>$C$22+$C$28+$C$34+$C$40+$C$46+$C$52+$C$58+$C$64+$C$70+$G$4</f>
        <v>140800</v>
      </c>
      <c r="H73" s="14">
        <f>$D$22+$D$28+$D$34+$D$40+$D$46+$D$52+$D$58+$D$64+$D$70+$H$4</f>
        <v>133106</v>
      </c>
    </row>
    <row r="74" spans="1:8" ht="11.25" customHeight="1">
      <c r="A74" s="65">
        <v>58</v>
      </c>
      <c r="B74" s="12">
        <f t="shared" si="2"/>
        <v>5376</v>
      </c>
      <c r="C74" s="80">
        <v>2855</v>
      </c>
      <c r="D74" s="80">
        <v>2521</v>
      </c>
      <c r="E74" s="64" t="s">
        <v>77</v>
      </c>
      <c r="F74" s="12">
        <f>$F$10+$F$16+$F$22+$F$28+$F$34+$F$40+$F$46+$F$52+$F$58</f>
        <v>107618</v>
      </c>
      <c r="G74" s="13">
        <f>$G$10+$G$16+$G$22+$G$28+$G$34+$G$40+$G$46+$G$52+$G$58</f>
        <v>47020</v>
      </c>
      <c r="H74" s="14">
        <f>$H$10+$H$16+$H$22+$H$28+$H$34+$H$40+$H$46+$H$52+$H$58</f>
        <v>60598</v>
      </c>
    </row>
    <row r="75" spans="1:8" ht="13.5" customHeight="1" thickBot="1">
      <c r="A75" s="72">
        <v>59</v>
      </c>
      <c r="B75" s="73">
        <f t="shared" ref="B75" si="4">SUM(C75:D75)</f>
        <v>5021</v>
      </c>
      <c r="C75" s="74">
        <v>2568</v>
      </c>
      <c r="D75" s="74">
        <v>2453</v>
      </c>
      <c r="E75" s="75" t="s">
        <v>298</v>
      </c>
      <c r="F75" s="73">
        <f>$F$22+$F$28+$F$34+$F$40+$F$46+$F$52+$F$58</f>
        <v>56603</v>
      </c>
      <c r="G75" s="74">
        <f>$G$22+$G$28+$G$34+$G$40+$G$46+$G$52+$G$58</f>
        <v>22999</v>
      </c>
      <c r="H75" s="76">
        <f>$H$22+$H$28+$H$34+$H$40+$H$46+$H$52+$H$58</f>
        <v>33604</v>
      </c>
    </row>
  </sheetData>
  <mergeCells count="1">
    <mergeCell ref="A1:H1"/>
  </mergeCells>
  <phoneticPr fontId="15"/>
  <pageMargins left="0.98425196850393704" right="0.78740157480314965" top="0.31496062992125984" bottom="0.43307086614173229" header="0.31496062992125984" footer="0.51181102362204722"/>
  <pageSetup paperSize="9" scale="9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N23"/>
  <sheetViews>
    <sheetView zoomScaleNormal="100" workbookViewId="0">
      <selection sqref="A1:N1"/>
    </sheetView>
  </sheetViews>
  <sheetFormatPr defaultRowHeight="13.5"/>
  <cols>
    <col min="1" max="1" width="8.875" customWidth="1"/>
    <col min="2" max="14" width="7" customWidth="1"/>
    <col min="257" max="257" width="8.875" customWidth="1"/>
    <col min="258" max="270" width="7" customWidth="1"/>
    <col min="513" max="513" width="8.875" customWidth="1"/>
    <col min="514" max="526" width="7" customWidth="1"/>
    <col min="769" max="769" width="8.875" customWidth="1"/>
    <col min="770" max="782" width="7" customWidth="1"/>
    <col min="1025" max="1025" width="8.875" customWidth="1"/>
    <col min="1026" max="1038" width="7" customWidth="1"/>
    <col min="1281" max="1281" width="8.875" customWidth="1"/>
    <col min="1282" max="1294" width="7" customWidth="1"/>
    <col min="1537" max="1537" width="8.875" customWidth="1"/>
    <col min="1538" max="1550" width="7" customWidth="1"/>
    <col min="1793" max="1793" width="8.875" customWidth="1"/>
    <col min="1794" max="1806" width="7" customWidth="1"/>
    <col min="2049" max="2049" width="8.875" customWidth="1"/>
    <col min="2050" max="2062" width="7" customWidth="1"/>
    <col min="2305" max="2305" width="8.875" customWidth="1"/>
    <col min="2306" max="2318" width="7" customWidth="1"/>
    <col min="2561" max="2561" width="8.875" customWidth="1"/>
    <col min="2562" max="2574" width="7" customWidth="1"/>
    <col min="2817" max="2817" width="8.875" customWidth="1"/>
    <col min="2818" max="2830" width="7" customWidth="1"/>
    <col min="3073" max="3073" width="8.875" customWidth="1"/>
    <col min="3074" max="3086" width="7" customWidth="1"/>
    <col min="3329" max="3329" width="8.875" customWidth="1"/>
    <col min="3330" max="3342" width="7" customWidth="1"/>
    <col min="3585" max="3585" width="8.875" customWidth="1"/>
    <col min="3586" max="3598" width="7" customWidth="1"/>
    <col min="3841" max="3841" width="8.875" customWidth="1"/>
    <col min="3842" max="3854" width="7" customWidth="1"/>
    <col min="4097" max="4097" width="8.875" customWidth="1"/>
    <col min="4098" max="4110" width="7" customWidth="1"/>
    <col min="4353" max="4353" width="8.875" customWidth="1"/>
    <col min="4354" max="4366" width="7" customWidth="1"/>
    <col min="4609" max="4609" width="8.875" customWidth="1"/>
    <col min="4610" max="4622" width="7" customWidth="1"/>
    <col min="4865" max="4865" width="8.875" customWidth="1"/>
    <col min="4866" max="4878" width="7" customWidth="1"/>
    <col min="5121" max="5121" width="8.875" customWidth="1"/>
    <col min="5122" max="5134" width="7" customWidth="1"/>
    <col min="5377" max="5377" width="8.875" customWidth="1"/>
    <col min="5378" max="5390" width="7" customWidth="1"/>
    <col min="5633" max="5633" width="8.875" customWidth="1"/>
    <col min="5634" max="5646" width="7" customWidth="1"/>
    <col min="5889" max="5889" width="8.875" customWidth="1"/>
    <col min="5890" max="5902" width="7" customWidth="1"/>
    <col min="6145" max="6145" width="8.875" customWidth="1"/>
    <col min="6146" max="6158" width="7" customWidth="1"/>
    <col min="6401" max="6401" width="8.875" customWidth="1"/>
    <col min="6402" max="6414" width="7" customWidth="1"/>
    <col min="6657" max="6657" width="8.875" customWidth="1"/>
    <col min="6658" max="6670" width="7" customWidth="1"/>
    <col min="6913" max="6913" width="8.875" customWidth="1"/>
    <col min="6914" max="6926" width="7" customWidth="1"/>
    <col min="7169" max="7169" width="8.875" customWidth="1"/>
    <col min="7170" max="7182" width="7" customWidth="1"/>
    <col min="7425" max="7425" width="8.875" customWidth="1"/>
    <col min="7426" max="7438" width="7" customWidth="1"/>
    <col min="7681" max="7681" width="8.875" customWidth="1"/>
    <col min="7682" max="7694" width="7" customWidth="1"/>
    <col min="7937" max="7937" width="8.875" customWidth="1"/>
    <col min="7938" max="7950" width="7" customWidth="1"/>
    <col min="8193" max="8193" width="8.875" customWidth="1"/>
    <col min="8194" max="8206" width="7" customWidth="1"/>
    <col min="8449" max="8449" width="8.875" customWidth="1"/>
    <col min="8450" max="8462" width="7" customWidth="1"/>
    <col min="8705" max="8705" width="8.875" customWidth="1"/>
    <col min="8706" max="8718" width="7" customWidth="1"/>
    <col min="8961" max="8961" width="8.875" customWidth="1"/>
    <col min="8962" max="8974" width="7" customWidth="1"/>
    <col min="9217" max="9217" width="8.875" customWidth="1"/>
    <col min="9218" max="9230" width="7" customWidth="1"/>
    <col min="9473" max="9473" width="8.875" customWidth="1"/>
    <col min="9474" max="9486" width="7" customWidth="1"/>
    <col min="9729" max="9729" width="8.875" customWidth="1"/>
    <col min="9730" max="9742" width="7" customWidth="1"/>
    <col min="9985" max="9985" width="8.875" customWidth="1"/>
    <col min="9986" max="9998" width="7" customWidth="1"/>
    <col min="10241" max="10241" width="8.875" customWidth="1"/>
    <col min="10242" max="10254" width="7" customWidth="1"/>
    <col min="10497" max="10497" width="8.875" customWidth="1"/>
    <col min="10498" max="10510" width="7" customWidth="1"/>
    <col min="10753" max="10753" width="8.875" customWidth="1"/>
    <col min="10754" max="10766" width="7" customWidth="1"/>
    <col min="11009" max="11009" width="8.875" customWidth="1"/>
    <col min="11010" max="11022" width="7" customWidth="1"/>
    <col min="11265" max="11265" width="8.875" customWidth="1"/>
    <col min="11266" max="11278" width="7" customWidth="1"/>
    <col min="11521" max="11521" width="8.875" customWidth="1"/>
    <col min="11522" max="11534" width="7" customWidth="1"/>
    <col min="11777" max="11777" width="8.875" customWidth="1"/>
    <col min="11778" max="11790" width="7" customWidth="1"/>
    <col min="12033" max="12033" width="8.875" customWidth="1"/>
    <col min="12034" max="12046" width="7" customWidth="1"/>
    <col min="12289" max="12289" width="8.875" customWidth="1"/>
    <col min="12290" max="12302" width="7" customWidth="1"/>
    <col min="12545" max="12545" width="8.875" customWidth="1"/>
    <col min="12546" max="12558" width="7" customWidth="1"/>
    <col min="12801" max="12801" width="8.875" customWidth="1"/>
    <col min="12802" max="12814" width="7" customWidth="1"/>
    <col min="13057" max="13057" width="8.875" customWidth="1"/>
    <col min="13058" max="13070" width="7" customWidth="1"/>
    <col min="13313" max="13313" width="8.875" customWidth="1"/>
    <col min="13314" max="13326" width="7" customWidth="1"/>
    <col min="13569" max="13569" width="8.875" customWidth="1"/>
    <col min="13570" max="13582" width="7" customWidth="1"/>
    <col min="13825" max="13825" width="8.875" customWidth="1"/>
    <col min="13826" max="13838" width="7" customWidth="1"/>
    <col min="14081" max="14081" width="8.875" customWidth="1"/>
    <col min="14082" max="14094" width="7" customWidth="1"/>
    <col min="14337" max="14337" width="8.875" customWidth="1"/>
    <col min="14338" max="14350" width="7" customWidth="1"/>
    <col min="14593" max="14593" width="8.875" customWidth="1"/>
    <col min="14594" max="14606" width="7" customWidth="1"/>
    <col min="14849" max="14849" width="8.875" customWidth="1"/>
    <col min="14850" max="14862" width="7" customWidth="1"/>
    <col min="15105" max="15105" width="8.875" customWidth="1"/>
    <col min="15106" max="15118" width="7" customWidth="1"/>
    <col min="15361" max="15361" width="8.875" customWidth="1"/>
    <col min="15362" max="15374" width="7" customWidth="1"/>
    <col min="15617" max="15617" width="8.875" customWidth="1"/>
    <col min="15618" max="15630" width="7" customWidth="1"/>
    <col min="15873" max="15873" width="8.875" customWidth="1"/>
    <col min="15874" max="15886" width="7" customWidth="1"/>
    <col min="16129" max="16129" width="8.875" customWidth="1"/>
    <col min="16130" max="16142" width="7" customWidth="1"/>
  </cols>
  <sheetData>
    <row r="1" spans="1:14" s="1" customFormat="1" ht="20.25" customHeight="1">
      <c r="A1" s="171" t="s">
        <v>284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</row>
    <row r="2" spans="1:14" s="1" customFormat="1" ht="20.25" customHeight="1" thickBot="1">
      <c r="A2" s="205" t="s">
        <v>346</v>
      </c>
      <c r="B2" s="205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</row>
    <row r="3" spans="1:14" s="1" customFormat="1" ht="20.100000000000001" customHeight="1">
      <c r="A3" s="206" t="s">
        <v>15</v>
      </c>
      <c r="B3" s="209" t="s">
        <v>30</v>
      </c>
      <c r="C3" s="212" t="s">
        <v>31</v>
      </c>
      <c r="D3" s="215" t="s">
        <v>32</v>
      </c>
      <c r="E3" s="218" t="s">
        <v>33</v>
      </c>
      <c r="F3" s="219"/>
      <c r="G3" s="219"/>
      <c r="H3" s="220"/>
      <c r="I3" s="224" t="s">
        <v>34</v>
      </c>
      <c r="J3" s="219"/>
      <c r="K3" s="219"/>
      <c r="L3" s="225"/>
      <c r="M3" s="215" t="s">
        <v>35</v>
      </c>
      <c r="N3" s="228" t="s">
        <v>29</v>
      </c>
    </row>
    <row r="4" spans="1:14" s="1" customFormat="1" ht="20.100000000000001" customHeight="1">
      <c r="A4" s="207"/>
      <c r="B4" s="210"/>
      <c r="C4" s="213"/>
      <c r="D4" s="216"/>
      <c r="E4" s="221"/>
      <c r="F4" s="222"/>
      <c r="G4" s="222"/>
      <c r="H4" s="223"/>
      <c r="I4" s="226"/>
      <c r="J4" s="222"/>
      <c r="K4" s="222"/>
      <c r="L4" s="227"/>
      <c r="M4" s="216"/>
      <c r="N4" s="229"/>
    </row>
    <row r="5" spans="1:14" s="1" customFormat="1" ht="20.100000000000001" customHeight="1" thickBot="1">
      <c r="A5" s="208"/>
      <c r="B5" s="211"/>
      <c r="C5" s="214"/>
      <c r="D5" s="217"/>
      <c r="E5" s="115" t="s">
        <v>36</v>
      </c>
      <c r="F5" s="116" t="s">
        <v>37</v>
      </c>
      <c r="G5" s="116" t="s">
        <v>38</v>
      </c>
      <c r="H5" s="117" t="s">
        <v>29</v>
      </c>
      <c r="I5" s="115" t="s">
        <v>36</v>
      </c>
      <c r="J5" s="116" t="s">
        <v>37</v>
      </c>
      <c r="K5" s="116" t="s">
        <v>38</v>
      </c>
      <c r="L5" s="117" t="s">
        <v>29</v>
      </c>
      <c r="M5" s="217"/>
      <c r="N5" s="230"/>
    </row>
    <row r="6" spans="1:14" s="1" customFormat="1" ht="20.100000000000001" customHeight="1">
      <c r="A6" s="118" t="s">
        <v>16</v>
      </c>
      <c r="B6" s="123">
        <v>9</v>
      </c>
      <c r="C6" s="124">
        <v>23</v>
      </c>
      <c r="D6" s="125">
        <f>B6-C6</f>
        <v>-14</v>
      </c>
      <c r="E6" s="126">
        <v>23</v>
      </c>
      <c r="F6" s="127">
        <v>26</v>
      </c>
      <c r="G6" s="127">
        <v>15</v>
      </c>
      <c r="H6" s="128">
        <f>SUM(E6:G6)</f>
        <v>64</v>
      </c>
      <c r="I6" s="126">
        <v>27</v>
      </c>
      <c r="J6" s="127">
        <v>26</v>
      </c>
      <c r="K6" s="127">
        <v>9</v>
      </c>
      <c r="L6" s="128">
        <f>SUM(I6:K6)</f>
        <v>62</v>
      </c>
      <c r="M6" s="125">
        <f>H6-L6</f>
        <v>2</v>
      </c>
      <c r="N6" s="124">
        <f>D6+M6</f>
        <v>-12</v>
      </c>
    </row>
    <row r="7" spans="1:14" s="1" customFormat="1" ht="20.100000000000001" customHeight="1">
      <c r="A7" s="119" t="s">
        <v>17</v>
      </c>
      <c r="B7" s="129">
        <v>33</v>
      </c>
      <c r="C7" s="130">
        <v>61</v>
      </c>
      <c r="D7" s="131">
        <f t="shared" ref="D7:D18" si="0">B7-C7</f>
        <v>-28</v>
      </c>
      <c r="E7" s="132">
        <v>131</v>
      </c>
      <c r="F7" s="133">
        <v>74</v>
      </c>
      <c r="G7" s="133">
        <v>63</v>
      </c>
      <c r="H7" s="134">
        <f t="shared" ref="H7:H20" si="1">SUM(E7:G7)</f>
        <v>268</v>
      </c>
      <c r="I7" s="132">
        <v>62</v>
      </c>
      <c r="J7" s="133">
        <v>57</v>
      </c>
      <c r="K7" s="133">
        <v>55</v>
      </c>
      <c r="L7" s="134">
        <f t="shared" ref="L7:L20" si="2">SUM(I7:K7)</f>
        <v>174</v>
      </c>
      <c r="M7" s="131">
        <f t="shared" ref="M7:M20" si="3">H7-L7</f>
        <v>94</v>
      </c>
      <c r="N7" s="130">
        <f t="shared" ref="N7:N18" si="4">D7+M7</f>
        <v>66</v>
      </c>
    </row>
    <row r="8" spans="1:14" s="1" customFormat="1" ht="20.100000000000001" customHeight="1">
      <c r="A8" s="119" t="s">
        <v>18</v>
      </c>
      <c r="B8" s="129">
        <v>25</v>
      </c>
      <c r="C8" s="130">
        <v>34</v>
      </c>
      <c r="D8" s="131">
        <f t="shared" si="0"/>
        <v>-9</v>
      </c>
      <c r="E8" s="132">
        <v>83</v>
      </c>
      <c r="F8" s="133">
        <v>45</v>
      </c>
      <c r="G8" s="133">
        <v>19</v>
      </c>
      <c r="H8" s="134">
        <f t="shared" si="1"/>
        <v>147</v>
      </c>
      <c r="I8" s="132">
        <v>43</v>
      </c>
      <c r="J8" s="133">
        <v>50</v>
      </c>
      <c r="K8" s="133">
        <v>56</v>
      </c>
      <c r="L8" s="134">
        <f t="shared" si="2"/>
        <v>149</v>
      </c>
      <c r="M8" s="131">
        <f t="shared" si="3"/>
        <v>-2</v>
      </c>
      <c r="N8" s="130">
        <f t="shared" si="4"/>
        <v>-11</v>
      </c>
    </row>
    <row r="9" spans="1:14" s="1" customFormat="1" ht="20.100000000000001" customHeight="1">
      <c r="A9" s="119" t="s">
        <v>19</v>
      </c>
      <c r="B9" s="129">
        <v>19</v>
      </c>
      <c r="C9" s="130">
        <v>21</v>
      </c>
      <c r="D9" s="131">
        <f t="shared" si="0"/>
        <v>-2</v>
      </c>
      <c r="E9" s="132">
        <v>43</v>
      </c>
      <c r="F9" s="133">
        <v>37</v>
      </c>
      <c r="G9" s="133">
        <v>29</v>
      </c>
      <c r="H9" s="134">
        <f>SUM(E9:G9)</f>
        <v>109</v>
      </c>
      <c r="I9" s="132">
        <v>32</v>
      </c>
      <c r="J9" s="133">
        <v>34</v>
      </c>
      <c r="K9" s="133">
        <v>38</v>
      </c>
      <c r="L9" s="134">
        <f t="shared" si="2"/>
        <v>104</v>
      </c>
      <c r="M9" s="131">
        <f t="shared" si="3"/>
        <v>5</v>
      </c>
      <c r="N9" s="130">
        <f t="shared" si="4"/>
        <v>3</v>
      </c>
    </row>
    <row r="10" spans="1:14" s="1" customFormat="1" ht="20.100000000000001" customHeight="1">
      <c r="A10" s="119" t="s">
        <v>20</v>
      </c>
      <c r="B10" s="129">
        <v>37</v>
      </c>
      <c r="C10" s="130">
        <v>27</v>
      </c>
      <c r="D10" s="131">
        <f t="shared" si="0"/>
        <v>10</v>
      </c>
      <c r="E10" s="132">
        <v>84</v>
      </c>
      <c r="F10" s="133">
        <v>65</v>
      </c>
      <c r="G10" s="133">
        <v>57</v>
      </c>
      <c r="H10" s="134">
        <f t="shared" si="1"/>
        <v>206</v>
      </c>
      <c r="I10" s="132">
        <v>52</v>
      </c>
      <c r="J10" s="133">
        <v>79</v>
      </c>
      <c r="K10" s="133">
        <v>90</v>
      </c>
      <c r="L10" s="134">
        <f t="shared" si="2"/>
        <v>221</v>
      </c>
      <c r="M10" s="131">
        <f t="shared" si="3"/>
        <v>-15</v>
      </c>
      <c r="N10" s="130">
        <f t="shared" si="4"/>
        <v>-5</v>
      </c>
    </row>
    <row r="11" spans="1:14" s="1" customFormat="1" ht="20.100000000000001" customHeight="1">
      <c r="A11" s="119" t="s">
        <v>21</v>
      </c>
      <c r="B11" s="129">
        <v>14</v>
      </c>
      <c r="C11" s="130">
        <v>25</v>
      </c>
      <c r="D11" s="131">
        <f t="shared" si="0"/>
        <v>-11</v>
      </c>
      <c r="E11" s="132">
        <v>41</v>
      </c>
      <c r="F11" s="133">
        <v>43</v>
      </c>
      <c r="G11" s="133">
        <v>53</v>
      </c>
      <c r="H11" s="134">
        <f t="shared" si="1"/>
        <v>137</v>
      </c>
      <c r="I11" s="132">
        <v>31</v>
      </c>
      <c r="J11" s="133">
        <v>46</v>
      </c>
      <c r="K11" s="133">
        <v>33</v>
      </c>
      <c r="L11" s="134">
        <f t="shared" si="2"/>
        <v>110</v>
      </c>
      <c r="M11" s="131">
        <f t="shared" si="3"/>
        <v>27</v>
      </c>
      <c r="N11" s="130">
        <f t="shared" si="4"/>
        <v>16</v>
      </c>
    </row>
    <row r="12" spans="1:14" s="1" customFormat="1" ht="20.100000000000001" customHeight="1">
      <c r="A12" s="119" t="s">
        <v>22</v>
      </c>
      <c r="B12" s="129">
        <v>12</v>
      </c>
      <c r="C12" s="130">
        <v>40</v>
      </c>
      <c r="D12" s="131">
        <f>B12-C12</f>
        <v>-28</v>
      </c>
      <c r="E12" s="132">
        <v>62</v>
      </c>
      <c r="F12" s="133">
        <v>38</v>
      </c>
      <c r="G12" s="133">
        <v>52</v>
      </c>
      <c r="H12" s="134">
        <f t="shared" si="1"/>
        <v>152</v>
      </c>
      <c r="I12" s="132">
        <v>38</v>
      </c>
      <c r="J12" s="133">
        <v>55</v>
      </c>
      <c r="K12" s="133">
        <v>56</v>
      </c>
      <c r="L12" s="134">
        <f t="shared" si="2"/>
        <v>149</v>
      </c>
      <c r="M12" s="131">
        <f t="shared" si="3"/>
        <v>3</v>
      </c>
      <c r="N12" s="130">
        <f t="shared" si="4"/>
        <v>-25</v>
      </c>
    </row>
    <row r="13" spans="1:14" s="1" customFormat="1" ht="20.100000000000001" customHeight="1">
      <c r="A13" s="119" t="s">
        <v>23</v>
      </c>
      <c r="B13" s="129">
        <v>8</v>
      </c>
      <c r="C13" s="130">
        <v>36</v>
      </c>
      <c r="D13" s="131">
        <f t="shared" si="0"/>
        <v>-28</v>
      </c>
      <c r="E13" s="132">
        <v>31</v>
      </c>
      <c r="F13" s="133">
        <v>25</v>
      </c>
      <c r="G13" s="133">
        <v>36</v>
      </c>
      <c r="H13" s="134">
        <f t="shared" si="1"/>
        <v>92</v>
      </c>
      <c r="I13" s="132">
        <v>33</v>
      </c>
      <c r="J13" s="133">
        <v>25</v>
      </c>
      <c r="K13" s="133">
        <v>27</v>
      </c>
      <c r="L13" s="134">
        <f t="shared" si="2"/>
        <v>85</v>
      </c>
      <c r="M13" s="131">
        <f t="shared" si="3"/>
        <v>7</v>
      </c>
      <c r="N13" s="130">
        <f t="shared" si="4"/>
        <v>-21</v>
      </c>
    </row>
    <row r="14" spans="1:14" s="1" customFormat="1" ht="20.100000000000001" customHeight="1">
      <c r="A14" s="119" t="s">
        <v>24</v>
      </c>
      <c r="B14" s="129">
        <v>24</v>
      </c>
      <c r="C14" s="130">
        <v>35</v>
      </c>
      <c r="D14" s="131">
        <f t="shared" si="0"/>
        <v>-11</v>
      </c>
      <c r="E14" s="132">
        <v>43</v>
      </c>
      <c r="F14" s="133">
        <v>59</v>
      </c>
      <c r="G14" s="133">
        <v>65</v>
      </c>
      <c r="H14" s="134">
        <f t="shared" si="1"/>
        <v>167</v>
      </c>
      <c r="I14" s="132">
        <v>41</v>
      </c>
      <c r="J14" s="133">
        <v>60</v>
      </c>
      <c r="K14" s="133">
        <v>39</v>
      </c>
      <c r="L14" s="134">
        <f t="shared" si="2"/>
        <v>140</v>
      </c>
      <c r="M14" s="131">
        <f t="shared" si="3"/>
        <v>27</v>
      </c>
      <c r="N14" s="130">
        <f t="shared" si="4"/>
        <v>16</v>
      </c>
    </row>
    <row r="15" spans="1:14" s="1" customFormat="1" ht="20.100000000000001" customHeight="1">
      <c r="A15" s="119" t="s">
        <v>25</v>
      </c>
      <c r="B15" s="129">
        <v>21</v>
      </c>
      <c r="C15" s="130">
        <v>23</v>
      </c>
      <c r="D15" s="131">
        <f>B15-C15</f>
        <v>-2</v>
      </c>
      <c r="E15" s="132">
        <v>67</v>
      </c>
      <c r="F15" s="133">
        <v>77</v>
      </c>
      <c r="G15" s="133">
        <v>36</v>
      </c>
      <c r="H15" s="134">
        <f t="shared" si="1"/>
        <v>180</v>
      </c>
      <c r="I15" s="132">
        <v>45</v>
      </c>
      <c r="J15" s="133">
        <v>70</v>
      </c>
      <c r="K15" s="133">
        <v>57</v>
      </c>
      <c r="L15" s="134">
        <f t="shared" si="2"/>
        <v>172</v>
      </c>
      <c r="M15" s="131">
        <f t="shared" si="3"/>
        <v>8</v>
      </c>
      <c r="N15" s="130">
        <f t="shared" si="4"/>
        <v>6</v>
      </c>
    </row>
    <row r="16" spans="1:14" s="1" customFormat="1" ht="20.100000000000001" customHeight="1">
      <c r="A16" s="119" t="s">
        <v>26</v>
      </c>
      <c r="B16" s="129">
        <v>2</v>
      </c>
      <c r="C16" s="130">
        <v>9</v>
      </c>
      <c r="D16" s="131">
        <f>B16-C16</f>
        <v>-7</v>
      </c>
      <c r="E16" s="132">
        <v>16</v>
      </c>
      <c r="F16" s="133">
        <v>7</v>
      </c>
      <c r="G16" s="133">
        <v>25</v>
      </c>
      <c r="H16" s="134">
        <f t="shared" si="1"/>
        <v>48</v>
      </c>
      <c r="I16" s="132">
        <v>11</v>
      </c>
      <c r="J16" s="133">
        <v>15</v>
      </c>
      <c r="K16" s="133">
        <v>16</v>
      </c>
      <c r="L16" s="134">
        <f t="shared" si="2"/>
        <v>42</v>
      </c>
      <c r="M16" s="131">
        <f t="shared" si="3"/>
        <v>6</v>
      </c>
      <c r="N16" s="130">
        <f t="shared" si="4"/>
        <v>-1</v>
      </c>
    </row>
    <row r="17" spans="1:14" s="1" customFormat="1" ht="20.100000000000001" customHeight="1">
      <c r="A17" s="119" t="s">
        <v>27</v>
      </c>
      <c r="B17" s="129">
        <v>18</v>
      </c>
      <c r="C17" s="130">
        <v>39</v>
      </c>
      <c r="D17" s="131">
        <f t="shared" si="0"/>
        <v>-21</v>
      </c>
      <c r="E17" s="132">
        <v>89</v>
      </c>
      <c r="F17" s="133">
        <v>58</v>
      </c>
      <c r="G17" s="133">
        <v>26</v>
      </c>
      <c r="H17" s="134">
        <f t="shared" si="1"/>
        <v>173</v>
      </c>
      <c r="I17" s="132">
        <v>41</v>
      </c>
      <c r="J17" s="133">
        <v>68</v>
      </c>
      <c r="K17" s="133">
        <v>26</v>
      </c>
      <c r="L17" s="134">
        <f>SUM(I17:K17)</f>
        <v>135</v>
      </c>
      <c r="M17" s="131">
        <f t="shared" si="3"/>
        <v>38</v>
      </c>
      <c r="N17" s="130">
        <f t="shared" si="4"/>
        <v>17</v>
      </c>
    </row>
    <row r="18" spans="1:14" s="1" customFormat="1" ht="20.100000000000001" customHeight="1" thickBot="1">
      <c r="A18" s="122" t="s">
        <v>28</v>
      </c>
      <c r="B18" s="135">
        <v>5</v>
      </c>
      <c r="C18" s="136">
        <v>25</v>
      </c>
      <c r="D18" s="137">
        <f t="shared" si="0"/>
        <v>-20</v>
      </c>
      <c r="E18" s="138">
        <v>11</v>
      </c>
      <c r="F18" s="139">
        <v>21</v>
      </c>
      <c r="G18" s="139">
        <v>16</v>
      </c>
      <c r="H18" s="140">
        <f t="shared" si="1"/>
        <v>48</v>
      </c>
      <c r="I18" s="138">
        <v>9</v>
      </c>
      <c r="J18" s="139">
        <v>30</v>
      </c>
      <c r="K18" s="139">
        <v>8</v>
      </c>
      <c r="L18" s="140">
        <f t="shared" si="2"/>
        <v>47</v>
      </c>
      <c r="M18" s="137">
        <f t="shared" si="3"/>
        <v>1</v>
      </c>
      <c r="N18" s="136">
        <f t="shared" si="4"/>
        <v>-19</v>
      </c>
    </row>
    <row r="19" spans="1:14" s="1" customFormat="1" ht="20.100000000000001" customHeight="1">
      <c r="A19" s="121" t="s">
        <v>48</v>
      </c>
      <c r="B19" s="141">
        <v>120</v>
      </c>
      <c r="C19" s="142">
        <v>206</v>
      </c>
      <c r="D19" s="143">
        <f>B19-C19</f>
        <v>-86</v>
      </c>
      <c r="E19" s="144">
        <v>381</v>
      </c>
      <c r="F19" s="145">
        <v>303</v>
      </c>
      <c r="G19" s="145">
        <v>258</v>
      </c>
      <c r="H19" s="146">
        <f>SUM(E19:G19)</f>
        <v>942</v>
      </c>
      <c r="I19" s="144">
        <v>268</v>
      </c>
      <c r="J19" s="145">
        <v>322</v>
      </c>
      <c r="K19" s="145">
        <v>268</v>
      </c>
      <c r="L19" s="146">
        <f t="shared" si="2"/>
        <v>858</v>
      </c>
      <c r="M19" s="147">
        <f t="shared" si="3"/>
        <v>84</v>
      </c>
      <c r="N19" s="142">
        <f>D19+M19</f>
        <v>-2</v>
      </c>
    </row>
    <row r="20" spans="1:14" s="1" customFormat="1" ht="20.100000000000001" customHeight="1" thickBot="1">
      <c r="A20" s="120" t="s">
        <v>49</v>
      </c>
      <c r="B20" s="148">
        <v>107</v>
      </c>
      <c r="C20" s="149">
        <v>192</v>
      </c>
      <c r="D20" s="150">
        <f>B20-C20</f>
        <v>-85</v>
      </c>
      <c r="E20" s="151">
        <v>343</v>
      </c>
      <c r="F20" s="152">
        <v>272</v>
      </c>
      <c r="G20" s="152">
        <v>234</v>
      </c>
      <c r="H20" s="153">
        <f t="shared" si="1"/>
        <v>849</v>
      </c>
      <c r="I20" s="151">
        <v>197</v>
      </c>
      <c r="J20" s="152">
        <v>293</v>
      </c>
      <c r="K20" s="152">
        <v>242</v>
      </c>
      <c r="L20" s="153">
        <f t="shared" si="2"/>
        <v>732</v>
      </c>
      <c r="M20" s="154">
        <f t="shared" si="3"/>
        <v>117</v>
      </c>
      <c r="N20" s="149">
        <f>D20+M20</f>
        <v>32</v>
      </c>
    </row>
    <row r="21" spans="1:14" s="1" customFormat="1" ht="19.5" customHeight="1" thickBot="1">
      <c r="A21" s="114" t="s">
        <v>50</v>
      </c>
      <c r="B21" s="155">
        <f t="shared" ref="B21:L21" si="5">SUM(B6:B18)</f>
        <v>227</v>
      </c>
      <c r="C21" s="156">
        <f t="shared" si="5"/>
        <v>398</v>
      </c>
      <c r="D21" s="157">
        <f t="shared" si="5"/>
        <v>-171</v>
      </c>
      <c r="E21" s="158">
        <f t="shared" si="5"/>
        <v>724</v>
      </c>
      <c r="F21" s="159">
        <f t="shared" si="5"/>
        <v>575</v>
      </c>
      <c r="G21" s="159">
        <f t="shared" si="5"/>
        <v>492</v>
      </c>
      <c r="H21" s="160">
        <f t="shared" si="5"/>
        <v>1791</v>
      </c>
      <c r="I21" s="158">
        <f t="shared" si="5"/>
        <v>465</v>
      </c>
      <c r="J21" s="159">
        <f t="shared" si="5"/>
        <v>615</v>
      </c>
      <c r="K21" s="159">
        <f>SUM(K6:K18)</f>
        <v>510</v>
      </c>
      <c r="L21" s="160">
        <f t="shared" si="5"/>
        <v>1590</v>
      </c>
      <c r="M21" s="161">
        <f t="shared" ref="M21" si="6">SUM(M6:M18)</f>
        <v>201</v>
      </c>
      <c r="N21" s="156">
        <f>SUM(N6:N18)</f>
        <v>30</v>
      </c>
    </row>
    <row r="22" spans="1:14" s="1" customFormat="1" ht="7.5" customHeight="1">
      <c r="A22" s="110"/>
      <c r="B22" s="111"/>
      <c r="C22" s="111"/>
      <c r="D22" s="111"/>
      <c r="E22" s="111"/>
      <c r="F22" s="111"/>
      <c r="G22" s="111"/>
      <c r="H22" s="111"/>
      <c r="I22" s="111"/>
      <c r="J22" s="111"/>
      <c r="K22" s="111"/>
      <c r="L22" s="111"/>
      <c r="M22" s="112"/>
      <c r="N22" s="113"/>
    </row>
    <row r="23" spans="1:14">
      <c r="A23" s="204" t="s">
        <v>342</v>
      </c>
      <c r="B23" s="204"/>
      <c r="C23" s="204"/>
      <c r="D23" s="204"/>
      <c r="E23" s="204"/>
      <c r="F23" s="204"/>
      <c r="G23" s="204"/>
      <c r="H23" s="204"/>
      <c r="I23" s="204"/>
      <c r="J23" s="204"/>
      <c r="K23" s="204"/>
      <c r="L23" s="204"/>
      <c r="M23" s="204"/>
      <c r="N23" s="204"/>
    </row>
  </sheetData>
  <mergeCells count="11">
    <mergeCell ref="A23:N23"/>
    <mergeCell ref="A1:N1"/>
    <mergeCell ref="A2:B2"/>
    <mergeCell ref="A3:A5"/>
    <mergeCell ref="B3:B5"/>
    <mergeCell ref="C3:C5"/>
    <mergeCell ref="D3:D5"/>
    <mergeCell ref="E3:H4"/>
    <mergeCell ref="I3:L4"/>
    <mergeCell ref="M3:M5"/>
    <mergeCell ref="N3:N5"/>
  </mergeCells>
  <phoneticPr fontId="15"/>
  <printOptions gridLinesSet="0"/>
  <pageMargins left="0.27" right="0.22" top="0.54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B1:F20"/>
  <sheetViews>
    <sheetView zoomScaleNormal="100" workbookViewId="0"/>
  </sheetViews>
  <sheetFormatPr defaultRowHeight="13.5"/>
  <cols>
    <col min="2" max="2" width="13.625" customWidth="1"/>
    <col min="3" max="6" width="16.75" customWidth="1"/>
    <col min="258" max="258" width="13.625" customWidth="1"/>
    <col min="259" max="262" width="16.75" customWidth="1"/>
    <col min="514" max="514" width="13.625" customWidth="1"/>
    <col min="515" max="518" width="16.75" customWidth="1"/>
    <col min="770" max="770" width="13.625" customWidth="1"/>
    <col min="771" max="774" width="16.75" customWidth="1"/>
    <col min="1026" max="1026" width="13.625" customWidth="1"/>
    <col min="1027" max="1030" width="16.75" customWidth="1"/>
    <col min="1282" max="1282" width="13.625" customWidth="1"/>
    <col min="1283" max="1286" width="16.75" customWidth="1"/>
    <col min="1538" max="1538" width="13.625" customWidth="1"/>
    <col min="1539" max="1542" width="16.75" customWidth="1"/>
    <col min="1794" max="1794" width="13.625" customWidth="1"/>
    <col min="1795" max="1798" width="16.75" customWidth="1"/>
    <col min="2050" max="2050" width="13.625" customWidth="1"/>
    <col min="2051" max="2054" width="16.75" customWidth="1"/>
    <col min="2306" max="2306" width="13.625" customWidth="1"/>
    <col min="2307" max="2310" width="16.75" customWidth="1"/>
    <col min="2562" max="2562" width="13.625" customWidth="1"/>
    <col min="2563" max="2566" width="16.75" customWidth="1"/>
    <col min="2818" max="2818" width="13.625" customWidth="1"/>
    <col min="2819" max="2822" width="16.75" customWidth="1"/>
    <col min="3074" max="3074" width="13.625" customWidth="1"/>
    <col min="3075" max="3078" width="16.75" customWidth="1"/>
    <col min="3330" max="3330" width="13.625" customWidth="1"/>
    <col min="3331" max="3334" width="16.75" customWidth="1"/>
    <col min="3586" max="3586" width="13.625" customWidth="1"/>
    <col min="3587" max="3590" width="16.75" customWidth="1"/>
    <col min="3842" max="3842" width="13.625" customWidth="1"/>
    <col min="3843" max="3846" width="16.75" customWidth="1"/>
    <col min="4098" max="4098" width="13.625" customWidth="1"/>
    <col min="4099" max="4102" width="16.75" customWidth="1"/>
    <col min="4354" max="4354" width="13.625" customWidth="1"/>
    <col min="4355" max="4358" width="16.75" customWidth="1"/>
    <col min="4610" max="4610" width="13.625" customWidth="1"/>
    <col min="4611" max="4614" width="16.75" customWidth="1"/>
    <col min="4866" max="4866" width="13.625" customWidth="1"/>
    <col min="4867" max="4870" width="16.75" customWidth="1"/>
    <col min="5122" max="5122" width="13.625" customWidth="1"/>
    <col min="5123" max="5126" width="16.75" customWidth="1"/>
    <col min="5378" max="5378" width="13.625" customWidth="1"/>
    <col min="5379" max="5382" width="16.75" customWidth="1"/>
    <col min="5634" max="5634" width="13.625" customWidth="1"/>
    <col min="5635" max="5638" width="16.75" customWidth="1"/>
    <col min="5890" max="5890" width="13.625" customWidth="1"/>
    <col min="5891" max="5894" width="16.75" customWidth="1"/>
    <col min="6146" max="6146" width="13.625" customWidth="1"/>
    <col min="6147" max="6150" width="16.75" customWidth="1"/>
    <col min="6402" max="6402" width="13.625" customWidth="1"/>
    <col min="6403" max="6406" width="16.75" customWidth="1"/>
    <col min="6658" max="6658" width="13.625" customWidth="1"/>
    <col min="6659" max="6662" width="16.75" customWidth="1"/>
    <col min="6914" max="6914" width="13.625" customWidth="1"/>
    <col min="6915" max="6918" width="16.75" customWidth="1"/>
    <col min="7170" max="7170" width="13.625" customWidth="1"/>
    <col min="7171" max="7174" width="16.75" customWidth="1"/>
    <col min="7426" max="7426" width="13.625" customWidth="1"/>
    <col min="7427" max="7430" width="16.75" customWidth="1"/>
    <col min="7682" max="7682" width="13.625" customWidth="1"/>
    <col min="7683" max="7686" width="16.75" customWidth="1"/>
    <col min="7938" max="7938" width="13.625" customWidth="1"/>
    <col min="7939" max="7942" width="16.75" customWidth="1"/>
    <col min="8194" max="8194" width="13.625" customWidth="1"/>
    <col min="8195" max="8198" width="16.75" customWidth="1"/>
    <col min="8450" max="8450" width="13.625" customWidth="1"/>
    <col min="8451" max="8454" width="16.75" customWidth="1"/>
    <col min="8706" max="8706" width="13.625" customWidth="1"/>
    <col min="8707" max="8710" width="16.75" customWidth="1"/>
    <col min="8962" max="8962" width="13.625" customWidth="1"/>
    <col min="8963" max="8966" width="16.75" customWidth="1"/>
    <col min="9218" max="9218" width="13.625" customWidth="1"/>
    <col min="9219" max="9222" width="16.75" customWidth="1"/>
    <col min="9474" max="9474" width="13.625" customWidth="1"/>
    <col min="9475" max="9478" width="16.75" customWidth="1"/>
    <col min="9730" max="9730" width="13.625" customWidth="1"/>
    <col min="9731" max="9734" width="16.75" customWidth="1"/>
    <col min="9986" max="9986" width="13.625" customWidth="1"/>
    <col min="9987" max="9990" width="16.75" customWidth="1"/>
    <col min="10242" max="10242" width="13.625" customWidth="1"/>
    <col min="10243" max="10246" width="16.75" customWidth="1"/>
    <col min="10498" max="10498" width="13.625" customWidth="1"/>
    <col min="10499" max="10502" width="16.75" customWidth="1"/>
    <col min="10754" max="10754" width="13.625" customWidth="1"/>
    <col min="10755" max="10758" width="16.75" customWidth="1"/>
    <col min="11010" max="11010" width="13.625" customWidth="1"/>
    <col min="11011" max="11014" width="16.75" customWidth="1"/>
    <col min="11266" max="11266" width="13.625" customWidth="1"/>
    <col min="11267" max="11270" width="16.75" customWidth="1"/>
    <col min="11522" max="11522" width="13.625" customWidth="1"/>
    <col min="11523" max="11526" width="16.75" customWidth="1"/>
    <col min="11778" max="11778" width="13.625" customWidth="1"/>
    <col min="11779" max="11782" width="16.75" customWidth="1"/>
    <col min="12034" max="12034" width="13.625" customWidth="1"/>
    <col min="12035" max="12038" width="16.75" customWidth="1"/>
    <col min="12290" max="12290" width="13.625" customWidth="1"/>
    <col min="12291" max="12294" width="16.75" customWidth="1"/>
    <col min="12546" max="12546" width="13.625" customWidth="1"/>
    <col min="12547" max="12550" width="16.75" customWidth="1"/>
    <col min="12802" max="12802" width="13.625" customWidth="1"/>
    <col min="12803" max="12806" width="16.75" customWidth="1"/>
    <col min="13058" max="13058" width="13.625" customWidth="1"/>
    <col min="13059" max="13062" width="16.75" customWidth="1"/>
    <col min="13314" max="13314" width="13.625" customWidth="1"/>
    <col min="13315" max="13318" width="16.75" customWidth="1"/>
    <col min="13570" max="13570" width="13.625" customWidth="1"/>
    <col min="13571" max="13574" width="16.75" customWidth="1"/>
    <col min="13826" max="13826" width="13.625" customWidth="1"/>
    <col min="13827" max="13830" width="16.75" customWidth="1"/>
    <col min="14082" max="14082" width="13.625" customWidth="1"/>
    <col min="14083" max="14086" width="16.75" customWidth="1"/>
    <col min="14338" max="14338" width="13.625" customWidth="1"/>
    <col min="14339" max="14342" width="16.75" customWidth="1"/>
    <col min="14594" max="14594" width="13.625" customWidth="1"/>
    <col min="14595" max="14598" width="16.75" customWidth="1"/>
    <col min="14850" max="14850" width="13.625" customWidth="1"/>
    <col min="14851" max="14854" width="16.75" customWidth="1"/>
    <col min="15106" max="15106" width="13.625" customWidth="1"/>
    <col min="15107" max="15110" width="16.75" customWidth="1"/>
    <col min="15362" max="15362" width="13.625" customWidth="1"/>
    <col min="15363" max="15366" width="16.75" customWidth="1"/>
    <col min="15618" max="15618" width="13.625" customWidth="1"/>
    <col min="15619" max="15622" width="16.75" customWidth="1"/>
    <col min="15874" max="15874" width="13.625" customWidth="1"/>
    <col min="15875" max="15878" width="16.75" customWidth="1"/>
    <col min="16130" max="16130" width="13.625" customWidth="1"/>
    <col min="16131" max="16134" width="16.75" customWidth="1"/>
  </cols>
  <sheetData>
    <row r="1" spans="2:6">
      <c r="B1" s="170" t="s">
        <v>285</v>
      </c>
      <c r="C1" s="170"/>
      <c r="D1" s="170"/>
      <c r="E1" s="170"/>
      <c r="F1" s="170"/>
    </row>
    <row r="2" spans="2:6" s="3" customFormat="1" ht="23.25" customHeight="1">
      <c r="B2" s="3" t="s">
        <v>347</v>
      </c>
    </row>
    <row r="3" spans="2:6" s="3" customFormat="1">
      <c r="B3" s="231" t="s">
        <v>39</v>
      </c>
      <c r="C3" s="231" t="s">
        <v>3</v>
      </c>
      <c r="D3" s="234" t="s">
        <v>0</v>
      </c>
      <c r="E3" s="235"/>
      <c r="F3" s="236"/>
    </row>
    <row r="4" spans="2:6" s="3" customFormat="1">
      <c r="B4" s="232"/>
      <c r="C4" s="232"/>
      <c r="D4" s="237"/>
      <c r="E4" s="238"/>
      <c r="F4" s="239"/>
    </row>
    <row r="5" spans="2:6" s="3" customFormat="1" ht="23.25" customHeight="1">
      <c r="B5" s="233"/>
      <c r="C5" s="233"/>
      <c r="D5" s="77" t="s">
        <v>6</v>
      </c>
      <c r="E5" s="77" t="s">
        <v>7</v>
      </c>
      <c r="F5" s="77" t="s">
        <v>8</v>
      </c>
    </row>
    <row r="6" spans="2:6" s="3" customFormat="1" ht="27" customHeight="1">
      <c r="B6" s="78" t="s">
        <v>289</v>
      </c>
      <c r="C6" s="28">
        <v>119</v>
      </c>
      <c r="D6" s="28">
        <f>E6+F6</f>
        <v>175</v>
      </c>
      <c r="E6" s="28">
        <v>91</v>
      </c>
      <c r="F6" s="28">
        <v>84</v>
      </c>
    </row>
    <row r="7" spans="2:6" s="3" customFormat="1" ht="27" customHeight="1">
      <c r="B7" s="77" t="s">
        <v>40</v>
      </c>
      <c r="C7" s="28">
        <v>363</v>
      </c>
      <c r="D7" s="28">
        <f t="shared" ref="D7:D16" si="0">E7+F7</f>
        <v>586</v>
      </c>
      <c r="E7" s="28">
        <v>340</v>
      </c>
      <c r="F7" s="28">
        <v>246</v>
      </c>
    </row>
    <row r="8" spans="2:6" s="3" customFormat="1" ht="27" customHeight="1">
      <c r="B8" s="77" t="s">
        <v>290</v>
      </c>
      <c r="C8" s="28">
        <v>331</v>
      </c>
      <c r="D8" s="28">
        <f t="shared" si="0"/>
        <v>565</v>
      </c>
      <c r="E8" s="28">
        <v>414</v>
      </c>
      <c r="F8" s="28">
        <v>151</v>
      </c>
    </row>
    <row r="9" spans="2:6" s="3" customFormat="1" ht="27" customHeight="1">
      <c r="B9" s="77" t="s">
        <v>286</v>
      </c>
      <c r="C9" s="28">
        <v>906</v>
      </c>
      <c r="D9" s="28">
        <f t="shared" si="0"/>
        <v>1243</v>
      </c>
      <c r="E9" s="28">
        <v>573</v>
      </c>
      <c r="F9" s="28">
        <v>670</v>
      </c>
    </row>
    <row r="10" spans="2:6" s="3" customFormat="1" ht="27" customHeight="1">
      <c r="B10" s="77" t="s">
        <v>339</v>
      </c>
      <c r="C10" s="28">
        <v>238</v>
      </c>
      <c r="D10" s="28">
        <f t="shared" si="0"/>
        <v>255</v>
      </c>
      <c r="E10" s="28">
        <v>177</v>
      </c>
      <c r="F10" s="28">
        <v>78</v>
      </c>
    </row>
    <row r="11" spans="2:6" s="3" customFormat="1" ht="27" customHeight="1">
      <c r="B11" s="77" t="s">
        <v>41</v>
      </c>
      <c r="C11" s="28">
        <v>628</v>
      </c>
      <c r="D11" s="28">
        <f t="shared" si="0"/>
        <v>770</v>
      </c>
      <c r="E11" s="28">
        <v>351</v>
      </c>
      <c r="F11" s="28">
        <v>419</v>
      </c>
    </row>
    <row r="12" spans="2:6" s="3" customFormat="1" ht="27" customHeight="1">
      <c r="B12" s="77" t="s">
        <v>42</v>
      </c>
      <c r="C12" s="28">
        <v>277</v>
      </c>
      <c r="D12" s="28">
        <f t="shared" si="0"/>
        <v>492</v>
      </c>
      <c r="E12" s="28">
        <v>258</v>
      </c>
      <c r="F12" s="28">
        <v>234</v>
      </c>
    </row>
    <row r="13" spans="2:6" s="3" customFormat="1" ht="27" customHeight="1">
      <c r="B13" s="77" t="s">
        <v>43</v>
      </c>
      <c r="C13" s="28">
        <v>344</v>
      </c>
      <c r="D13" s="28">
        <f t="shared" si="0"/>
        <v>410</v>
      </c>
      <c r="E13" s="28">
        <v>95</v>
      </c>
      <c r="F13" s="28">
        <v>315</v>
      </c>
    </row>
    <row r="14" spans="2:6" s="3" customFormat="1" ht="27" customHeight="1">
      <c r="B14" s="77" t="s">
        <v>340</v>
      </c>
      <c r="C14" s="28">
        <v>126</v>
      </c>
      <c r="D14" s="28">
        <f t="shared" si="0"/>
        <v>142</v>
      </c>
      <c r="E14" s="28">
        <v>34</v>
      </c>
      <c r="F14" s="28">
        <v>108</v>
      </c>
    </row>
    <row r="15" spans="2:6" s="3" customFormat="1" ht="27" customHeight="1">
      <c r="B15" s="77" t="s">
        <v>44</v>
      </c>
      <c r="C15" s="28">
        <v>202</v>
      </c>
      <c r="D15" s="28">
        <f>E15+F15</f>
        <v>214</v>
      </c>
      <c r="E15" s="28">
        <v>153</v>
      </c>
      <c r="F15" s="28">
        <v>61</v>
      </c>
    </row>
    <row r="16" spans="2:6" s="3" customFormat="1" ht="27" customHeight="1">
      <c r="B16" s="55" t="s">
        <v>291</v>
      </c>
      <c r="C16" s="28">
        <v>583</v>
      </c>
      <c r="D16" s="28">
        <f t="shared" si="0"/>
        <v>791</v>
      </c>
      <c r="E16" s="28">
        <v>470</v>
      </c>
      <c r="F16" s="28">
        <v>321</v>
      </c>
    </row>
    <row r="17" spans="2:6" s="3" customFormat="1" ht="27" customHeight="1">
      <c r="B17" s="77" t="s">
        <v>45</v>
      </c>
      <c r="C17" s="28">
        <v>889</v>
      </c>
      <c r="D17" s="28">
        <f t="shared" ref="D17" si="1">E17+F17</f>
        <v>1127</v>
      </c>
      <c r="E17" s="28">
        <v>694</v>
      </c>
      <c r="F17" s="28">
        <v>433</v>
      </c>
    </row>
    <row r="18" spans="2:6" s="3" customFormat="1" ht="27" customHeight="1">
      <c r="B18" s="30" t="s">
        <v>46</v>
      </c>
      <c r="C18" s="79">
        <f>SUM(C6:C17)</f>
        <v>5006</v>
      </c>
      <c r="D18" s="79">
        <f>SUM(D6:D17)</f>
        <v>6770</v>
      </c>
      <c r="E18" s="79">
        <f>SUM(E6:E17)</f>
        <v>3650</v>
      </c>
      <c r="F18" s="79">
        <f>SUM(F6:F17)</f>
        <v>3120</v>
      </c>
    </row>
    <row r="19" spans="2:6" s="3" customFormat="1"/>
    <row r="20" spans="2:6" s="3" customFormat="1"/>
  </sheetData>
  <mergeCells count="4">
    <mergeCell ref="B1:F1"/>
    <mergeCell ref="B3:B5"/>
    <mergeCell ref="C3:C5"/>
    <mergeCell ref="D3:F4"/>
  </mergeCells>
  <phoneticPr fontId="15"/>
  <printOptions gridLinesSet="0"/>
  <pageMargins left="0.31" right="0.26" top="0.54" bottom="0.98425196850393704" header="0.51181102362204722" footer="0.51181102362204722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M24"/>
  <sheetViews>
    <sheetView zoomScaleNormal="100" workbookViewId="0"/>
  </sheetViews>
  <sheetFormatPr defaultRowHeight="13.5"/>
  <sheetData>
    <row r="1" spans="1:13">
      <c r="B1" t="s">
        <v>301</v>
      </c>
      <c r="C1" t="s">
        <v>302</v>
      </c>
      <c r="D1" t="s">
        <v>303</v>
      </c>
      <c r="E1" t="s">
        <v>304</v>
      </c>
      <c r="F1" t="s">
        <v>305</v>
      </c>
      <c r="G1" t="s">
        <v>306</v>
      </c>
      <c r="H1" t="s">
        <v>307</v>
      </c>
      <c r="I1" t="s">
        <v>308</v>
      </c>
      <c r="J1" t="s">
        <v>309</v>
      </c>
      <c r="K1" t="s">
        <v>310</v>
      </c>
      <c r="L1" t="s">
        <v>311</v>
      </c>
      <c r="M1" t="s">
        <v>312</v>
      </c>
    </row>
    <row r="2" spans="1:13">
      <c r="A2" t="s">
        <v>313</v>
      </c>
      <c r="B2">
        <v>376515</v>
      </c>
      <c r="C2">
        <v>376332</v>
      </c>
      <c r="D2">
        <v>376220</v>
      </c>
      <c r="E2">
        <v>375915</v>
      </c>
      <c r="F2">
        <v>377116</v>
      </c>
      <c r="G2">
        <v>377387</v>
      </c>
      <c r="H2">
        <v>377295</v>
      </c>
      <c r="I2">
        <v>377430</v>
      </c>
      <c r="J2">
        <v>377561</v>
      </c>
      <c r="K2">
        <v>377753</v>
      </c>
      <c r="L2">
        <v>377752</v>
      </c>
      <c r="M2">
        <v>377834</v>
      </c>
    </row>
    <row r="3" spans="1:13">
      <c r="A3" t="s">
        <v>314</v>
      </c>
      <c r="B3">
        <v>377822</v>
      </c>
      <c r="C3">
        <v>378050</v>
      </c>
      <c r="D3">
        <v>377965</v>
      </c>
      <c r="E3">
        <v>377715</v>
      </c>
      <c r="F3">
        <v>378822</v>
      </c>
      <c r="G3">
        <v>379443</v>
      </c>
      <c r="H3">
        <v>379572</v>
      </c>
      <c r="I3">
        <v>379665</v>
      </c>
      <c r="J3">
        <v>380094</v>
      </c>
      <c r="K3">
        <v>379185</v>
      </c>
      <c r="L3">
        <v>379492</v>
      </c>
      <c r="M3">
        <v>379581</v>
      </c>
    </row>
    <row r="4" spans="1:13">
      <c r="A4" t="s">
        <v>315</v>
      </c>
      <c r="B4">
        <v>379395</v>
      </c>
      <c r="C4">
        <v>379540</v>
      </c>
      <c r="D4">
        <v>379786</v>
      </c>
      <c r="E4">
        <v>379653</v>
      </c>
      <c r="F4">
        <v>380952</v>
      </c>
      <c r="G4">
        <v>381542</v>
      </c>
      <c r="H4">
        <v>382042</v>
      </c>
      <c r="I4">
        <v>382329</v>
      </c>
      <c r="J4">
        <v>382711</v>
      </c>
      <c r="K4">
        <v>382837</v>
      </c>
      <c r="L4">
        <v>383261</v>
      </c>
      <c r="M4">
        <v>383723</v>
      </c>
    </row>
    <row r="5" spans="1:13">
      <c r="A5" t="s">
        <v>316</v>
      </c>
      <c r="B5">
        <v>384000</v>
      </c>
      <c r="C5">
        <v>384222</v>
      </c>
      <c r="D5">
        <v>384372</v>
      </c>
      <c r="E5">
        <v>383982</v>
      </c>
      <c r="F5">
        <v>385653</v>
      </c>
      <c r="G5">
        <v>386062</v>
      </c>
      <c r="H5">
        <v>386133</v>
      </c>
      <c r="I5">
        <v>386370</v>
      </c>
      <c r="J5">
        <v>387039</v>
      </c>
      <c r="K5">
        <v>387746</v>
      </c>
      <c r="L5">
        <v>388211</v>
      </c>
      <c r="M5">
        <v>388280</v>
      </c>
    </row>
    <row r="6" spans="1:13">
      <c r="A6" t="s">
        <v>317</v>
      </c>
      <c r="B6">
        <v>388408</v>
      </c>
      <c r="C6">
        <v>388422</v>
      </c>
      <c r="D6">
        <v>388329</v>
      </c>
      <c r="E6">
        <v>388200</v>
      </c>
      <c r="F6">
        <v>389306</v>
      </c>
      <c r="G6">
        <v>389626</v>
      </c>
      <c r="H6">
        <v>389813</v>
      </c>
      <c r="I6">
        <v>390260</v>
      </c>
      <c r="J6">
        <v>390599</v>
      </c>
      <c r="K6">
        <v>390968</v>
      </c>
      <c r="L6">
        <v>391210</v>
      </c>
      <c r="M6">
        <v>391342</v>
      </c>
    </row>
    <row r="7" spans="1:13">
      <c r="A7" t="s">
        <v>318</v>
      </c>
      <c r="B7">
        <v>391320</v>
      </c>
      <c r="C7">
        <v>391488</v>
      </c>
      <c r="D7">
        <v>391434</v>
      </c>
      <c r="E7" s="101">
        <v>391417</v>
      </c>
      <c r="F7" s="101">
        <v>392131</v>
      </c>
      <c r="G7" s="101">
        <v>392479</v>
      </c>
      <c r="H7" s="101">
        <v>392679</v>
      </c>
      <c r="I7" s="101">
        <v>392565</v>
      </c>
      <c r="J7" s="101">
        <v>392759</v>
      </c>
      <c r="K7" s="101">
        <v>392810</v>
      </c>
      <c r="L7" s="101">
        <v>393046</v>
      </c>
      <c r="M7" s="101">
        <v>393344</v>
      </c>
    </row>
    <row r="8" spans="1:13">
      <c r="A8" t="s">
        <v>319</v>
      </c>
      <c r="B8">
        <v>393602</v>
      </c>
      <c r="C8">
        <v>393725</v>
      </c>
      <c r="D8">
        <v>393707</v>
      </c>
      <c r="E8" s="101">
        <v>393301</v>
      </c>
      <c r="F8" s="101">
        <v>394256</v>
      </c>
      <c r="G8" s="101">
        <v>394418</v>
      </c>
      <c r="H8" s="101">
        <v>394656</v>
      </c>
      <c r="I8" s="101">
        <v>394714</v>
      </c>
      <c r="J8" s="101">
        <v>394990</v>
      </c>
      <c r="K8" s="101">
        <v>396014</v>
      </c>
      <c r="L8" s="101">
        <v>396285</v>
      </c>
      <c r="M8" s="101">
        <v>396492</v>
      </c>
    </row>
    <row r="9" spans="1:13">
      <c r="A9" t="s">
        <v>320</v>
      </c>
      <c r="B9">
        <v>396537</v>
      </c>
      <c r="C9">
        <v>396495</v>
      </c>
      <c r="D9">
        <v>396544</v>
      </c>
      <c r="E9">
        <v>396153</v>
      </c>
      <c r="F9">
        <v>397167</v>
      </c>
      <c r="G9">
        <v>397654</v>
      </c>
      <c r="H9">
        <v>397715</v>
      </c>
      <c r="I9">
        <v>398025</v>
      </c>
      <c r="J9">
        <v>398363</v>
      </c>
      <c r="K9">
        <v>398481</v>
      </c>
      <c r="L9">
        <v>398772</v>
      </c>
      <c r="M9">
        <v>398964</v>
      </c>
    </row>
    <row r="10" spans="1:13">
      <c r="A10" t="s">
        <v>321</v>
      </c>
      <c r="B10">
        <v>399098</v>
      </c>
      <c r="C10">
        <v>399182</v>
      </c>
      <c r="D10">
        <v>399183</v>
      </c>
      <c r="E10">
        <v>399503</v>
      </c>
      <c r="F10">
        <v>400853</v>
      </c>
      <c r="G10">
        <v>401235</v>
      </c>
      <c r="H10">
        <v>401545</v>
      </c>
      <c r="I10">
        <v>401744</v>
      </c>
      <c r="J10">
        <v>401980</v>
      </c>
      <c r="K10">
        <v>402096</v>
      </c>
      <c r="L10">
        <v>402357</v>
      </c>
      <c r="M10">
        <v>402490</v>
      </c>
    </row>
    <row r="11" spans="1:13">
      <c r="A11" t="s">
        <v>322</v>
      </c>
      <c r="B11">
        <v>402628</v>
      </c>
      <c r="C11">
        <v>402707</v>
      </c>
      <c r="D11">
        <v>402499</v>
      </c>
      <c r="E11">
        <v>402842</v>
      </c>
      <c r="F11">
        <v>404239</v>
      </c>
      <c r="G11">
        <v>404678</v>
      </c>
      <c r="H11">
        <v>404681</v>
      </c>
      <c r="I11">
        <v>404841</v>
      </c>
      <c r="J11">
        <v>405066</v>
      </c>
      <c r="K11">
        <v>405243</v>
      </c>
      <c r="L11">
        <v>405519</v>
      </c>
      <c r="M11">
        <v>405600</v>
      </c>
    </row>
    <row r="12" spans="1:13">
      <c r="A12" t="s">
        <v>323</v>
      </c>
      <c r="B12">
        <v>405705</v>
      </c>
      <c r="C12">
        <v>405672</v>
      </c>
      <c r="D12">
        <v>405565</v>
      </c>
      <c r="E12">
        <v>405939</v>
      </c>
      <c r="F12">
        <v>406768</v>
      </c>
      <c r="G12">
        <v>406966</v>
      </c>
      <c r="H12">
        <v>406999</v>
      </c>
      <c r="I12">
        <v>407009</v>
      </c>
      <c r="J12">
        <v>407142</v>
      </c>
      <c r="K12">
        <v>407287</v>
      </c>
      <c r="L12">
        <v>407452</v>
      </c>
      <c r="M12">
        <v>407430</v>
      </c>
    </row>
    <row r="13" spans="1:13">
      <c r="A13" t="s">
        <v>324</v>
      </c>
      <c r="B13">
        <v>407766</v>
      </c>
      <c r="C13">
        <v>407731</v>
      </c>
      <c r="D13">
        <v>407665</v>
      </c>
      <c r="E13">
        <v>408161</v>
      </c>
      <c r="F13">
        <v>409227</v>
      </c>
      <c r="G13">
        <v>409527</v>
      </c>
      <c r="H13">
        <v>409737</v>
      </c>
      <c r="I13">
        <v>410026</v>
      </c>
      <c r="J13">
        <v>410341</v>
      </c>
      <c r="K13">
        <v>409657</v>
      </c>
      <c r="L13">
        <v>409911</v>
      </c>
      <c r="M13">
        <v>410181</v>
      </c>
    </row>
    <row r="14" spans="1:13">
      <c r="A14" t="s">
        <v>325</v>
      </c>
      <c r="B14">
        <v>410427</v>
      </c>
      <c r="C14">
        <v>410532</v>
      </c>
      <c r="D14">
        <v>410615</v>
      </c>
      <c r="E14">
        <v>411255</v>
      </c>
      <c r="F14">
        <v>412364</v>
      </c>
      <c r="G14">
        <v>412752</v>
      </c>
      <c r="H14">
        <v>412922</v>
      </c>
      <c r="I14">
        <v>413161</v>
      </c>
      <c r="J14">
        <v>413608</v>
      </c>
      <c r="K14">
        <v>413826</v>
      </c>
      <c r="L14">
        <v>414162</v>
      </c>
      <c r="M14">
        <v>414327</v>
      </c>
    </row>
    <row r="15" spans="1:13">
      <c r="A15" t="s">
        <v>326</v>
      </c>
      <c r="B15">
        <v>414530</v>
      </c>
      <c r="C15">
        <v>414647</v>
      </c>
      <c r="D15">
        <v>414722</v>
      </c>
      <c r="E15">
        <v>415211</v>
      </c>
      <c r="F15">
        <v>416113</v>
      </c>
      <c r="G15">
        <v>416418</v>
      </c>
      <c r="H15">
        <v>416599</v>
      </c>
      <c r="I15">
        <v>416763</v>
      </c>
      <c r="J15">
        <v>416824</v>
      </c>
      <c r="K15">
        <v>416756</v>
      </c>
      <c r="L15">
        <v>416847</v>
      </c>
      <c r="M15">
        <v>416867</v>
      </c>
    </row>
    <row r="16" spans="1:13">
      <c r="A16" t="s">
        <v>327</v>
      </c>
      <c r="B16">
        <v>416832</v>
      </c>
      <c r="C16">
        <v>416784</v>
      </c>
      <c r="D16">
        <v>416611</v>
      </c>
      <c r="E16">
        <v>417070</v>
      </c>
      <c r="F16">
        <v>417993</v>
      </c>
      <c r="G16">
        <v>418127</v>
      </c>
      <c r="H16">
        <v>418143</v>
      </c>
      <c r="I16">
        <v>418061</v>
      </c>
      <c r="J16">
        <v>418215</v>
      </c>
      <c r="K16">
        <v>418269</v>
      </c>
      <c r="L16">
        <v>418255</v>
      </c>
      <c r="M16">
        <v>418267</v>
      </c>
    </row>
    <row r="17" spans="1:13">
      <c r="A17" t="s">
        <v>328</v>
      </c>
      <c r="B17">
        <v>418417</v>
      </c>
      <c r="C17">
        <v>418302</v>
      </c>
      <c r="D17">
        <v>418127</v>
      </c>
      <c r="E17">
        <v>418308</v>
      </c>
      <c r="F17">
        <v>419060</v>
      </c>
      <c r="G17">
        <v>419193</v>
      </c>
      <c r="H17">
        <v>419260</v>
      </c>
      <c r="I17">
        <v>419601</v>
      </c>
      <c r="J17">
        <v>419703</v>
      </c>
      <c r="K17">
        <v>419916</v>
      </c>
      <c r="L17">
        <v>420226</v>
      </c>
      <c r="M17">
        <v>420180</v>
      </c>
    </row>
    <row r="18" spans="1:13">
      <c r="A18" t="s">
        <v>329</v>
      </c>
      <c r="B18">
        <v>420343</v>
      </c>
      <c r="C18">
        <v>420254</v>
      </c>
      <c r="D18">
        <v>420294</v>
      </c>
      <c r="E18">
        <v>420619</v>
      </c>
      <c r="F18">
        <v>421604</v>
      </c>
      <c r="G18">
        <v>421818</v>
      </c>
      <c r="H18">
        <v>421907</v>
      </c>
      <c r="I18">
        <v>422062</v>
      </c>
      <c r="J18">
        <v>422305</v>
      </c>
      <c r="K18">
        <v>423894</v>
      </c>
      <c r="L18">
        <v>424069</v>
      </c>
      <c r="M18">
        <v>424329</v>
      </c>
    </row>
    <row r="19" spans="1:13">
      <c r="A19" t="s">
        <v>330</v>
      </c>
      <c r="B19">
        <v>424533</v>
      </c>
      <c r="C19">
        <v>424746</v>
      </c>
      <c r="D19">
        <v>424744</v>
      </c>
      <c r="E19">
        <v>425105</v>
      </c>
      <c r="F19">
        <v>425805</v>
      </c>
      <c r="G19">
        <v>425953</v>
      </c>
      <c r="H19">
        <v>426193</v>
      </c>
      <c r="I19">
        <v>426273</v>
      </c>
      <c r="J19">
        <v>426461</v>
      </c>
      <c r="K19">
        <v>426678</v>
      </c>
      <c r="L19">
        <v>426999</v>
      </c>
      <c r="M19">
        <v>427044</v>
      </c>
    </row>
    <row r="20" spans="1:13">
      <c r="A20" t="s">
        <v>331</v>
      </c>
      <c r="B20">
        <v>427199</v>
      </c>
      <c r="C20">
        <v>427248</v>
      </c>
      <c r="D20">
        <v>427268</v>
      </c>
      <c r="E20">
        <v>427501</v>
      </c>
      <c r="F20">
        <v>428238</v>
      </c>
      <c r="G20">
        <v>428374</v>
      </c>
      <c r="H20">
        <v>428484</v>
      </c>
      <c r="I20">
        <v>428661</v>
      </c>
      <c r="J20">
        <v>428788</v>
      </c>
      <c r="K20">
        <v>428837</v>
      </c>
      <c r="L20">
        <v>429093</v>
      </c>
      <c r="M20">
        <v>429202</v>
      </c>
    </row>
    <row r="21" spans="1:13">
      <c r="A21" t="s">
        <v>332</v>
      </c>
      <c r="B21">
        <v>429249</v>
      </c>
      <c r="C21">
        <v>429205</v>
      </c>
      <c r="D21">
        <v>429047</v>
      </c>
      <c r="E21">
        <v>429317</v>
      </c>
      <c r="F21">
        <v>430076</v>
      </c>
      <c r="G21">
        <v>430349</v>
      </c>
      <c r="H21">
        <v>430485</v>
      </c>
      <c r="I21">
        <v>430707</v>
      </c>
      <c r="J21">
        <v>430884</v>
      </c>
      <c r="K21">
        <v>431286</v>
      </c>
      <c r="L21">
        <v>431646</v>
      </c>
      <c r="M21">
        <v>431752</v>
      </c>
    </row>
    <row r="22" spans="1:13">
      <c r="A22" t="s">
        <v>336</v>
      </c>
      <c r="B22">
        <v>432095</v>
      </c>
      <c r="C22">
        <v>432053</v>
      </c>
      <c r="D22">
        <v>432223</v>
      </c>
      <c r="E22">
        <v>433060</v>
      </c>
      <c r="F22">
        <v>433910</v>
      </c>
      <c r="G22">
        <v>434126</v>
      </c>
      <c r="H22">
        <v>434110</v>
      </c>
      <c r="I22">
        <v>434313</v>
      </c>
      <c r="J22">
        <v>434412</v>
      </c>
      <c r="K22">
        <v>434568</v>
      </c>
      <c r="L22">
        <v>434698</v>
      </c>
      <c r="M22">
        <v>434716</v>
      </c>
    </row>
    <row r="23" spans="1:13">
      <c r="A23" t="s">
        <v>341</v>
      </c>
      <c r="B23">
        <v>434769</v>
      </c>
      <c r="C23">
        <v>434698</v>
      </c>
      <c r="D23">
        <v>434752</v>
      </c>
      <c r="E23">
        <v>435121</v>
      </c>
      <c r="F23">
        <v>436040</v>
      </c>
      <c r="G23">
        <v>436167</v>
      </c>
      <c r="H23">
        <v>436322</v>
      </c>
      <c r="I23">
        <v>436477</v>
      </c>
      <c r="J23">
        <v>436744</v>
      </c>
      <c r="K23">
        <v>436905</v>
      </c>
      <c r="L23">
        <v>437307</v>
      </c>
      <c r="M23">
        <v>437737</v>
      </c>
    </row>
    <row r="24" spans="1:13">
      <c r="A24" t="s">
        <v>343</v>
      </c>
      <c r="B24">
        <v>438071</v>
      </c>
      <c r="C24">
        <v>438101</v>
      </c>
    </row>
  </sheetData>
  <phoneticPr fontId="15"/>
  <printOptions gridLinesSet="0"/>
  <pageMargins left="0.75" right="0.75" top="1" bottom="1" header="0.5" footer="0.5"/>
  <pageSetup paperSize="9" orientation="landscape" horizontalDpi="400" verticalDpi="400" r:id="rId1"/>
  <headerFooter alignWithMargins="0">
    <oddHeader>&amp;A</oddHeader>
    <oddFooter>- &amp;P 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4</vt:i4>
      </vt:variant>
    </vt:vector>
  </HeadingPairs>
  <TitlesOfParts>
    <vt:vector size="11" baseType="lpstr">
      <vt:lpstr>人口・世帯数の推移</vt:lpstr>
      <vt:lpstr>町丁字別人口と世帯数</vt:lpstr>
      <vt:lpstr>１３地区別人口と世帯数</vt:lpstr>
      <vt:lpstr>年齢別人口</vt:lpstr>
      <vt:lpstr>前月中の１３地区別人口動態</vt:lpstr>
      <vt:lpstr>外国人住民の人口と世帯数</vt:lpstr>
      <vt:lpstr>グラフ月別人口推移</vt:lpstr>
      <vt:lpstr>'１３地区別人口と世帯数'!Print_Area</vt:lpstr>
      <vt:lpstr>前月中の１３地区別人口動態!Print_Area</vt:lpstr>
      <vt:lpstr>町丁字別人口と世帯数!Print_Area</vt:lpstr>
      <vt:lpstr>年齢別人口!Print_Area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2018-06-13T06:28:43Z</dcterms:created>
  <dcterms:modified xsi:type="dcterms:W3CDTF">2022-03-07T07:20:51Z</dcterms:modified>
</cp:coreProperties>
</file>